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主参数" sheetId="1" state="visible" r:id="rId1"/>
    <sheet name="零件设计参数" sheetId="2" state="visible" r:id="rId2"/>
    <sheet name="配合关系" sheetId="3" state="visible" r:id="rId3"/>
    <sheet name="参数传递" sheetId="4" state="visible" r:id="rId4"/>
    <sheet name="设计校核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565C0"/>
      </patternFill>
    </fill>
    <fill>
      <patternFill patternType="solid">
        <fgColor rgb="00FFF9C4"/>
      </patternFill>
    </fill>
    <fill>
      <patternFill patternType="solid">
        <fgColor rgb="00DCF6E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8" customWidth="1" min="3" max="3"/>
    <col width="12" customWidth="1" min="4" max="4"/>
    <col width="8" customWidth="1" min="5" max="5"/>
    <col width="26" customWidth="1" min="6" max="6"/>
  </cols>
  <sheetData>
    <row r="1">
      <c r="A1" s="1" t="inlineStr">
        <is>
          <t>主参数（黄=输入，绿=公式自动计算）</t>
        </is>
      </c>
    </row>
    <row r="2">
      <c r="A2" s="2" t="inlineStr">
        <is>
          <t>序号</t>
        </is>
      </c>
      <c r="B2" s="2" t="inlineStr">
        <is>
          <t>参数</t>
        </is>
      </c>
      <c r="C2" s="2" t="inlineStr">
        <is>
          <t>符号</t>
        </is>
      </c>
      <c r="D2" s="2" t="inlineStr">
        <is>
          <t>数值</t>
        </is>
      </c>
      <c r="E2" s="2" t="inlineStr">
        <is>
          <t>单位</t>
        </is>
      </c>
      <c r="F2" s="2" t="inlineStr">
        <is>
          <t>公式/依据</t>
        </is>
      </c>
    </row>
    <row r="3">
      <c r="A3" s="3" t="n">
        <v>1</v>
      </c>
      <c r="B3" s="3" t="inlineStr">
        <is>
          <t>轨道直径</t>
        </is>
      </c>
      <c r="C3" s="3" t="inlineStr">
        <is>
          <t>D</t>
        </is>
      </c>
      <c r="D3" s="4" t="n">
        <v>3</v>
      </c>
      <c r="E3" s="3" t="inlineStr">
        <is>
          <t>m</t>
        </is>
      </c>
      <c r="F3" s="3" t="inlineStr">
        <is>
          <t>输入</t>
        </is>
      </c>
    </row>
    <row r="4">
      <c r="A4" s="3" t="n">
        <v>2</v>
      </c>
      <c r="B4" s="3" t="inlineStr">
        <is>
          <t>叶片展向高</t>
        </is>
      </c>
      <c r="C4" s="3" t="inlineStr">
        <is>
          <t>H</t>
        </is>
      </c>
      <c r="D4" s="4" t="n">
        <v>1.013</v>
      </c>
      <c r="E4" s="3" t="inlineStr">
        <is>
          <t>m</t>
        </is>
      </c>
      <c r="F4" s="3" t="inlineStr">
        <is>
          <t>输入</t>
        </is>
      </c>
    </row>
    <row r="5">
      <c r="A5" s="3" t="n">
        <v>3</v>
      </c>
      <c r="B5" s="3" t="inlineStr">
        <is>
          <t>弦/展比</t>
        </is>
      </c>
      <c r="C5" s="3" t="inlineStr">
        <is>
          <t>kc</t>
        </is>
      </c>
      <c r="D5" s="4" t="n">
        <v>0.532</v>
      </c>
      <c r="E5" s="3" t="inlineStr">
        <is>
          <t>-</t>
        </is>
      </c>
      <c r="F5" s="3" t="inlineStr">
        <is>
          <t>输入</t>
        </is>
      </c>
    </row>
    <row r="6">
      <c r="A6" s="3" t="n">
        <v>4</v>
      </c>
      <c r="B6" s="3" t="inlineStr">
        <is>
          <t>叶弦</t>
        </is>
      </c>
      <c r="C6" s="3" t="inlineStr">
        <is>
          <t>c</t>
        </is>
      </c>
      <c r="D6" s="5">
        <f>D4*D5</f>
        <v/>
      </c>
      <c r="E6" s="3" t="inlineStr">
        <is>
          <t>m</t>
        </is>
      </c>
      <c r="F6" s="3" t="inlineStr">
        <is>
          <t>展向高×弦展比</t>
        </is>
      </c>
    </row>
    <row r="7">
      <c r="A7" s="3" t="n">
        <v>5</v>
      </c>
      <c r="B7" s="3" t="inlineStr">
        <is>
          <t>单叶面积</t>
        </is>
      </c>
      <c r="C7" s="3" t="inlineStr">
        <is>
          <t>A</t>
        </is>
      </c>
      <c r="D7" s="5">
        <f>D4*D6</f>
        <v/>
      </c>
      <c r="E7" s="3" t="inlineStr">
        <is>
          <t>m²</t>
        </is>
      </c>
      <c r="F7" s="3" t="inlineStr">
        <is>
          <t>展×弦</t>
        </is>
      </c>
    </row>
    <row r="8">
      <c r="A8" s="3" t="n">
        <v>6</v>
      </c>
      <c r="B8" s="3" t="inlineStr">
        <is>
          <t>滑车间距系数</t>
        </is>
      </c>
      <c r="C8" s="3" t="inlineStr">
        <is>
          <t>ks</t>
        </is>
      </c>
      <c r="D8" s="4" t="n">
        <v>1.2</v>
      </c>
      <c r="E8" s="3" t="inlineStr">
        <is>
          <t>-</t>
        </is>
      </c>
      <c r="F8" s="3" t="inlineStr">
        <is>
          <t>输入</t>
        </is>
      </c>
    </row>
    <row r="9">
      <c r="A9" s="3" t="n">
        <v>7</v>
      </c>
      <c r="B9" s="3" t="inlineStr">
        <is>
          <t>轨道周长</t>
        </is>
      </c>
      <c r="C9" s="3" t="inlineStr">
        <is>
          <t>Ltr</t>
        </is>
      </c>
      <c r="D9" s="5">
        <f>PI()*D3</f>
        <v/>
      </c>
      <c r="E9" s="3" t="inlineStr">
        <is>
          <t>m</t>
        </is>
      </c>
      <c r="F9" s="3" t="inlineStr">
        <is>
          <t>πD</t>
        </is>
      </c>
    </row>
    <row r="10">
      <c r="A10" s="3" t="n">
        <v>8</v>
      </c>
      <c r="B10" s="3" t="inlineStr">
        <is>
          <t>滑车间距</t>
        </is>
      </c>
      <c r="C10" s="3" t="inlineStr">
        <is>
          <t>s_car</t>
        </is>
      </c>
      <c r="D10" s="5">
        <f>D8*D6</f>
        <v/>
      </c>
      <c r="E10" s="3" t="inlineStr">
        <is>
          <t>m</t>
        </is>
      </c>
      <c r="F10" s="3" t="inlineStr">
        <is>
          <t>系数×弦</t>
        </is>
      </c>
    </row>
    <row r="11">
      <c r="A11" s="3" t="n">
        <v>9</v>
      </c>
      <c r="B11" s="3" t="inlineStr">
        <is>
          <t>滑车数</t>
        </is>
      </c>
      <c r="C11" s="3" t="inlineStr">
        <is>
          <t>n_car</t>
        </is>
      </c>
      <c r="D11" s="5">
        <f>ROUND(D9/D10,0)</f>
        <v/>
      </c>
      <c r="E11" s="3" t="inlineStr">
        <is>
          <t>台</t>
        </is>
      </c>
      <c r="F11" s="3" t="inlineStr">
        <is>
          <t>周长/间距</t>
        </is>
      </c>
    </row>
    <row r="12">
      <c r="A12" s="3" t="n">
        <v>10</v>
      </c>
      <c r="B12" s="3" t="inlineStr">
        <is>
          <t>叶片数</t>
        </is>
      </c>
      <c r="C12" s="3" t="inlineStr">
        <is>
          <t>n_bl</t>
        </is>
      </c>
      <c r="D12" s="5">
        <f>D11*2</f>
        <v/>
      </c>
      <c r="E12" s="3" t="inlineStr">
        <is>
          <t>片</t>
        </is>
      </c>
      <c r="F12" s="3" t="inlineStr">
        <is>
          <t>2×滑车数</t>
        </is>
      </c>
    </row>
    <row r="13">
      <c r="A13" s="3" t="n">
        <v>11</v>
      </c>
      <c r="B13" s="3" t="inlineStr">
        <is>
          <t>设计风速</t>
        </is>
      </c>
      <c r="C13" s="3" t="inlineStr">
        <is>
          <t>V</t>
        </is>
      </c>
      <c r="D13" s="4" t="n">
        <v>11</v>
      </c>
      <c r="E13" s="3" t="inlineStr">
        <is>
          <t>m/s</t>
        </is>
      </c>
      <c r="F13" s="3" t="inlineStr">
        <is>
          <t>输入</t>
        </is>
      </c>
    </row>
    <row r="14">
      <c r="A14" s="3" t="n">
        <v>12</v>
      </c>
      <c r="B14" s="3" t="inlineStr">
        <is>
          <t>车速系数</t>
        </is>
      </c>
      <c r="C14" s="3" t="inlineStr">
        <is>
          <t>kv</t>
        </is>
      </c>
      <c r="D14" s="4" t="n">
        <v>0.667</v>
      </c>
      <c r="E14" s="3" t="inlineStr">
        <is>
          <t>-</t>
        </is>
      </c>
      <c r="F14" s="3" t="inlineStr">
        <is>
          <t>输入</t>
        </is>
      </c>
    </row>
    <row r="15">
      <c r="A15" s="3" t="n">
        <v>13</v>
      </c>
      <c r="B15" s="3" t="inlineStr">
        <is>
          <t>车速</t>
        </is>
      </c>
      <c r="C15" s="3" t="inlineStr">
        <is>
          <t>v</t>
        </is>
      </c>
      <c r="D15" s="5">
        <f>D14*D13</f>
        <v/>
      </c>
      <c r="E15" s="3" t="inlineStr">
        <is>
          <t>m/s</t>
        </is>
      </c>
      <c r="F15" s="3" t="inlineStr">
        <is>
          <t>系数×风速</t>
        </is>
      </c>
    </row>
    <row r="16">
      <c r="A16" s="3" t="n">
        <v>14</v>
      </c>
      <c r="B16" s="3" t="inlineStr">
        <is>
          <t>空气密度</t>
        </is>
      </c>
      <c r="C16" s="3" t="inlineStr">
        <is>
          <t>ρ</t>
        </is>
      </c>
      <c r="D16" s="4" t="n">
        <v>1.225</v>
      </c>
      <c r="E16" s="3" t="inlineStr">
        <is>
          <t>kg/m³</t>
        </is>
      </c>
      <c r="F16" s="3" t="inlineStr">
        <is>
          <t>输入</t>
        </is>
      </c>
    </row>
    <row r="17">
      <c r="A17" s="3" t="n">
        <v>15</v>
      </c>
      <c r="B17" s="3" t="inlineStr">
        <is>
          <t>阻力系数</t>
        </is>
      </c>
      <c r="C17" s="3" t="inlineStr">
        <is>
          <t>Cd</t>
        </is>
      </c>
      <c r="D17" s="4" t="n">
        <v>1.2</v>
      </c>
      <c r="E17" s="3" t="inlineStr">
        <is>
          <t>-</t>
        </is>
      </c>
      <c r="F17" s="3" t="inlineStr">
        <is>
          <t>输入</t>
        </is>
      </c>
    </row>
    <row r="18">
      <c r="A18" s="3" t="n">
        <v>16</v>
      </c>
      <c r="B18" s="3" t="inlineStr">
        <is>
          <t>机械效率</t>
        </is>
      </c>
      <c r="C18" s="3" t="inlineStr">
        <is>
          <t>ηm</t>
        </is>
      </c>
      <c r="D18" s="4" t="n">
        <v>0.5</v>
      </c>
      <c r="E18" s="3" t="inlineStr">
        <is>
          <t>-</t>
        </is>
      </c>
      <c r="F18" s="3" t="inlineStr">
        <is>
          <t>输入</t>
        </is>
      </c>
    </row>
    <row r="19">
      <c r="A19" s="3" t="n">
        <v>17</v>
      </c>
      <c r="B19" s="3" t="inlineStr">
        <is>
          <t>发电效率</t>
        </is>
      </c>
      <c r="C19" s="3" t="inlineStr">
        <is>
          <t>ηg</t>
        </is>
      </c>
      <c r="D19" s="4" t="n">
        <v>0.9</v>
      </c>
      <c r="E19" s="3" t="inlineStr">
        <is>
          <t>-</t>
        </is>
      </c>
      <c r="F19" s="3" t="inlineStr">
        <is>
          <t>输入</t>
        </is>
      </c>
    </row>
    <row r="20">
      <c r="A20" s="3" t="n">
        <v>18</v>
      </c>
      <c r="B20" s="3" t="inlineStr">
        <is>
          <t>叶片总面积</t>
        </is>
      </c>
      <c r="C20" s="3" t="inlineStr">
        <is>
          <t>A_tot</t>
        </is>
      </c>
      <c r="D20" s="5">
        <f>D12*D7</f>
        <v/>
      </c>
      <c r="E20" s="3" t="inlineStr">
        <is>
          <t>m²</t>
        </is>
      </c>
      <c r="F20" s="3" t="inlineStr">
        <is>
          <t>叶片数×单叶面积</t>
        </is>
      </c>
    </row>
    <row r="21">
      <c r="A21" s="3" t="n">
        <v>19</v>
      </c>
      <c r="B21" s="3" t="inlineStr">
        <is>
          <t>整机功率</t>
        </is>
      </c>
      <c r="C21" s="3" t="inlineStr">
        <is>
          <t>P</t>
        </is>
      </c>
      <c r="D21" s="5">
        <f>0.333*D17*D16*D20*D13^3*D18*D19/1000</f>
        <v/>
      </c>
      <c r="E21" s="3" t="inlineStr">
        <is>
          <t>kW</t>
        </is>
      </c>
      <c r="F21" s="3" t="inlineStr">
        <is>
          <t>0.49·A总·V³·ηm·ηg</t>
        </is>
      </c>
    </row>
    <row r="22">
      <c r="A22" s="3" t="n">
        <v>20</v>
      </c>
      <c r="B22" s="3" t="inlineStr">
        <is>
          <t>叶面角范围</t>
        </is>
      </c>
      <c r="C22" s="3" t="inlineStr">
        <is>
          <t>γ</t>
        </is>
      </c>
      <c r="D22" s="4" t="n">
        <v>360</v>
      </c>
      <c r="E22" s="3" t="inlineStr">
        <is>
          <t>°</t>
        </is>
      </c>
      <c r="F22" s="3" t="inlineStr">
        <is>
          <t>输入</t>
        </is>
      </c>
    </row>
    <row r="23">
      <c r="A23" s="3" t="n">
        <v>21</v>
      </c>
      <c r="B23" s="3" t="inlineStr">
        <is>
          <t>叶轴角范围</t>
        </is>
      </c>
      <c r="C23" s="3" t="inlineStr">
        <is>
          <t>β</t>
        </is>
      </c>
      <c r="D23" s="4" t="n">
        <v>15</v>
      </c>
      <c r="E23" s="3" t="inlineStr">
        <is>
          <t>°</t>
        </is>
      </c>
      <c r="F23" s="3" t="inlineStr">
        <is>
          <t>输入</t>
        </is>
      </c>
    </row>
    <row r="24">
      <c r="A24" s="3" t="n">
        <v>22</v>
      </c>
      <c r="B24" s="3" t="inlineStr">
        <is>
          <t>安全系数目标</t>
        </is>
      </c>
      <c r="C24" s="3" t="inlineStr">
        <is>
          <t>SF</t>
        </is>
      </c>
      <c r="D24" s="4" t="n">
        <v>2</v>
      </c>
      <c r="E24" s="3" t="inlineStr">
        <is>
          <t>-</t>
        </is>
      </c>
      <c r="F24" s="3" t="inlineStr">
        <is>
          <t>输入</t>
        </is>
      </c>
    </row>
    <row r="25">
      <c r="A25" s="3" t="n">
        <v>23</v>
      </c>
      <c r="B25" s="3" t="inlineStr">
        <is>
          <t>脉冲细分</t>
        </is>
      </c>
      <c r="C25" s="3" t="inlineStr">
        <is>
          <t>µ</t>
        </is>
      </c>
      <c r="D25" s="4" t="n">
        <v>1600</v>
      </c>
      <c r="E25" s="3" t="inlineStr">
        <is>
          <t>-</t>
        </is>
      </c>
      <c r="F25" s="3" t="inlineStr">
        <is>
          <t>输入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22" customWidth="1" min="4" max="4"/>
    <col width="16" customWidth="1" min="5" max="5"/>
    <col width="8" customWidth="1" min="6" max="6"/>
    <col width="28" customWidth="1" min="7" max="7"/>
  </cols>
  <sheetData>
    <row r="1">
      <c r="A1" s="1" t="inlineStr">
        <is>
          <t>零件设计参数与计算公式（数值全部由主参数与上游零件推导）</t>
        </is>
      </c>
    </row>
    <row r="2">
      <c r="A2" s="2" t="inlineStr">
        <is>
          <t>零件</t>
        </is>
      </c>
      <c r="B2" s="2" t="inlineStr">
        <is>
          <t>设计参数</t>
        </is>
      </c>
      <c r="C2" s="2" t="inlineStr">
        <is>
          <t>符号</t>
        </is>
      </c>
      <c r="D2" s="2" t="inlineStr">
        <is>
          <t>计算公式</t>
        </is>
      </c>
      <c r="E2" s="2" t="inlineStr">
        <is>
          <t>数值</t>
        </is>
      </c>
      <c r="F2" s="2" t="inlineStr">
        <is>
          <t>单位</t>
        </is>
      </c>
      <c r="G2" s="2" t="inlineStr">
        <is>
          <t>约束/说明</t>
        </is>
      </c>
    </row>
    <row r="3">
      <c r="A3" s="3" t="inlineStr">
        <is>
          <t>轨道</t>
        </is>
      </c>
      <c r="B3" s="3" t="inlineStr">
        <is>
          <t>周长</t>
        </is>
      </c>
      <c r="C3" s="3" t="inlineStr">
        <is>
          <t>Ltr</t>
        </is>
      </c>
      <c r="D3" s="3" t="inlineStr">
        <is>
          <t>πD</t>
        </is>
      </c>
      <c r="E3" s="5">
        <f>主参数!D9</f>
        <v/>
      </c>
      <c r="F3" s="3" t="inlineStr">
        <is>
          <t>m</t>
        </is>
      </c>
      <c r="G3" s="3" t="inlineStr">
        <is>
          <t>决定滑车数与齿条齿数</t>
        </is>
      </c>
    </row>
    <row r="4">
      <c r="A4" s="3" t="inlineStr">
        <is>
          <t>轨道</t>
        </is>
      </c>
      <c r="B4" s="3" t="inlineStr">
        <is>
          <t>分段数</t>
        </is>
      </c>
      <c r="C4" s="3" t="inlineStr">
        <is>
          <t>n_seg</t>
        </is>
      </c>
      <c r="D4" s="3" t="inlineStr">
        <is>
          <t>ROUND(周长/1.6,0)</t>
        </is>
      </c>
      <c r="E4" s="5">
        <f>ROUND(E3/1.6,0)</f>
        <v/>
      </c>
      <c r="F4" s="3" t="inlineStr">
        <is>
          <t>段</t>
        </is>
      </c>
      <c r="G4" s="3" t="inlineStr">
        <is>
          <t>单段≈1.6 m 便于运输</t>
        </is>
      </c>
    </row>
    <row r="5">
      <c r="A5" s="3" t="inlineStr">
        <is>
          <t>滑车壳体</t>
        </is>
      </c>
      <c r="B5" s="3" t="inlineStr">
        <is>
          <t>数量</t>
        </is>
      </c>
      <c r="C5" s="3" t="inlineStr">
        <is>
          <t>n_car</t>
        </is>
      </c>
      <c r="D5" s="3" t="inlineStr">
        <is>
          <t>周长/滑车间距</t>
        </is>
      </c>
      <c r="E5" s="5">
        <f>主参数!D11</f>
        <v/>
      </c>
      <c r="F5" s="3" t="inlineStr">
        <is>
          <t>台</t>
        </is>
      </c>
      <c r="G5" s="3" t="inlineStr">
        <is>
          <t>与周长联动</t>
        </is>
      </c>
    </row>
    <row r="6">
      <c r="A6" s="3" t="inlineStr">
        <is>
          <t>滑车壳体</t>
        </is>
      </c>
      <c r="B6" s="3" t="inlineStr">
        <is>
          <t>滚动轮数</t>
        </is>
      </c>
      <c r="C6" s="3" t="inlineStr">
        <is>
          <t>n_w</t>
        </is>
      </c>
      <c r="D6" s="3" t="inlineStr">
        <is>
          <t>4×滑车数</t>
        </is>
      </c>
      <c r="E6" s="5">
        <f>4*E5</f>
        <v/>
      </c>
      <c r="F6" s="3" t="inlineStr">
        <is>
          <t>个</t>
        </is>
      </c>
      <c r="G6" s="3" t="inlineStr">
        <is>
          <t>每车 4 轮</t>
        </is>
      </c>
    </row>
    <row r="7">
      <c r="A7" s="3" t="inlineStr">
        <is>
          <t>上下弯齿条</t>
        </is>
      </c>
      <c r="B7" s="3" t="inlineStr">
        <is>
          <t>数量</t>
        </is>
      </c>
      <c r="C7" s="3" t="inlineStr">
        <is>
          <t>n_rack</t>
        </is>
      </c>
      <c r="D7" s="3" t="inlineStr">
        <is>
          <t>2×滑车数</t>
        </is>
      </c>
      <c r="E7" s="5">
        <f>2*E5</f>
        <v/>
      </c>
      <c r="F7" s="3" t="inlineStr">
        <is>
          <t>件</t>
        </is>
      </c>
      <c r="G7" s="3" t="inlineStr">
        <is>
          <t>上下各一条</t>
        </is>
      </c>
    </row>
    <row r="8">
      <c r="A8" s="3" t="inlineStr">
        <is>
          <t>上下弯齿条</t>
        </is>
      </c>
      <c r="B8" s="3" t="inlineStr">
        <is>
          <t>齿数</t>
        </is>
      </c>
      <c r="C8" s="3" t="inlineStr">
        <is>
          <t>z_rack</t>
        </is>
      </c>
      <c r="D8" s="3" t="inlineStr">
        <is>
          <t>πD/齿距</t>
        </is>
      </c>
      <c r="E8" s="5">
        <f>ROUND(PI()*主参数!D3/(PI()*E16),0)</f>
        <v/>
      </c>
      <c r="F8" s="3" t="inlineStr">
        <is>
          <t>齿</t>
        </is>
      </c>
      <c r="G8" s="3" t="inlineStr">
        <is>
          <t>m=1 → 齿距 π</t>
        </is>
      </c>
    </row>
    <row r="9">
      <c r="A9" s="3" t="inlineStr">
        <is>
          <t>叶片框凸片</t>
        </is>
      </c>
      <c r="B9" s="3" t="inlineStr">
        <is>
          <t>数量</t>
        </is>
      </c>
      <c r="C9" s="3" t="inlineStr">
        <is>
          <t>n_f1</t>
        </is>
      </c>
      <c r="D9" s="3" t="inlineStr">
        <is>
          <t>叶片数</t>
        </is>
      </c>
      <c r="E9" s="5">
        <f>主参数!D12</f>
        <v/>
      </c>
      <c r="F9" s="3" t="inlineStr">
        <is>
          <t>片</t>
        </is>
      </c>
      <c r="G9" s="3" t="inlineStr">
        <is>
          <t>与凹片对装</t>
        </is>
      </c>
    </row>
    <row r="10">
      <c r="A10" s="3" t="inlineStr">
        <is>
          <t>叶片框凸片</t>
        </is>
      </c>
      <c r="B10" s="3" t="inlineStr">
        <is>
          <t>板厚(叶根)</t>
        </is>
      </c>
      <c r="C10" s="3" t="inlineStr">
        <is>
          <t>t1</t>
        </is>
      </c>
      <c r="D10" s="3" t="inlineStr">
        <is>
          <t>按局部弯曲确定</t>
        </is>
      </c>
      <c r="E10" s="4" t="inlineStr">
        <is>
          <t>6</t>
        </is>
      </c>
      <c r="F10" s="3" t="inlineStr">
        <is>
          <t>mm</t>
        </is>
      </c>
      <c r="G10" s="3" t="inlineStr">
        <is>
          <t>弯曲应力控制</t>
        </is>
      </c>
    </row>
    <row r="11">
      <c r="A11" s="3" t="inlineStr">
        <is>
          <t>叶片框凸片</t>
        </is>
      </c>
      <c r="B11" s="3" t="inlineStr">
        <is>
          <t>螺丝孔数</t>
        </is>
      </c>
      <c r="C11" s="3" t="inlineStr">
        <is>
          <t>n_h</t>
        </is>
      </c>
      <c r="D11" s="3" t="inlineStr">
        <is>
          <t>按节距均布</t>
        </is>
      </c>
      <c r="E11" s="4" t="inlineStr">
        <is>
          <t>16</t>
        </is>
      </c>
      <c r="F11" s="3" t="inlineStr">
        <is>
          <t>个</t>
        </is>
      </c>
      <c r="G11" s="3" t="inlineStr">
        <is>
          <t>⌀3.4 + ⌀8 垫圈</t>
        </is>
      </c>
    </row>
    <row r="12">
      <c r="A12" s="3" t="inlineStr">
        <is>
          <t>叶片框凹片</t>
        </is>
      </c>
      <c r="B12" s="3" t="inlineStr">
        <is>
          <t>槽宽</t>
        </is>
      </c>
      <c r="C12" s="3" t="inlineStr">
        <is>
          <t>w_s</t>
        </is>
      </c>
      <c r="D12" s="3" t="inlineStr">
        <is>
          <t>压带+0.6</t>
        </is>
      </c>
      <c r="E12" s="4" t="inlineStr">
        <is>
          <t>2.1</t>
        </is>
      </c>
      <c r="F12" s="3" t="inlineStr">
        <is>
          <t>mm</t>
        </is>
      </c>
      <c r="G12" s="3" t="inlineStr">
        <is>
          <t>配凸片压带 1.5</t>
        </is>
      </c>
    </row>
    <row r="13">
      <c r="A13" s="3" t="inlineStr">
        <is>
          <t>叶片框凹片</t>
        </is>
      </c>
      <c r="B13" s="3" t="inlineStr">
        <is>
          <t>夹布缝</t>
        </is>
      </c>
      <c r="C13" s="3" t="inlineStr">
        <is>
          <t>g_c</t>
        </is>
      </c>
      <c r="D13" s="3" t="inlineStr">
        <is>
          <t>槽深−布厚</t>
        </is>
      </c>
      <c r="E13" s="4" t="inlineStr">
        <is>
          <t>0.2</t>
        </is>
      </c>
      <c r="F13" s="3" t="inlineStr">
        <is>
          <t>mm</t>
        </is>
      </c>
      <c r="G13" s="3" t="inlineStr">
        <is>
          <t>布 0.7 可压至 0.5</t>
        </is>
      </c>
    </row>
    <row r="14">
      <c r="A14" s="3" t="inlineStr">
        <is>
          <t>旋转底座</t>
        </is>
      </c>
      <c r="B14" s="3" t="inlineStr">
        <is>
          <t>外径</t>
        </is>
      </c>
      <c r="C14" s="3" t="inlineStr">
        <is>
          <t>Db</t>
        </is>
      </c>
      <c r="D14" s="3" t="inlineStr">
        <is>
          <t>齿顶圆+14</t>
        </is>
      </c>
      <c r="E14" s="5">
        <f>E36+14</f>
        <v/>
      </c>
      <c r="F14" s="3" t="inlineStr">
        <is>
          <t>mm</t>
        </is>
      </c>
      <c r="G14" s="3" t="inlineStr">
        <is>
          <t>容纳末级蜗轮</t>
        </is>
      </c>
    </row>
    <row r="15">
      <c r="A15" s="3" t="inlineStr">
        <is>
          <t>旋转底座</t>
        </is>
      </c>
      <c r="B15" s="3" t="inlineStr">
        <is>
          <t>高度</t>
        </is>
      </c>
      <c r="C15" s="3" t="inlineStr">
        <is>
          <t>Hb</t>
        </is>
      </c>
      <c r="D15" s="3" t="inlineStr">
        <is>
          <t>1.6×齿顶圆</t>
        </is>
      </c>
      <c r="E15" s="5">
        <f>ROUND(1.6*E36,0)</f>
        <v/>
      </c>
      <c r="F15" s="3" t="inlineStr">
        <is>
          <t>mm</t>
        </is>
      </c>
      <c r="G15" s="3" t="inlineStr">
        <is>
          <t>容纳摇臂摆动</t>
        </is>
      </c>
    </row>
    <row r="16">
      <c r="A16" s="3" t="inlineStr">
        <is>
          <t>蜗杆</t>
        </is>
      </c>
      <c r="B16" s="3" t="inlineStr">
        <is>
          <t>模数</t>
        </is>
      </c>
      <c r="C16" s="3" t="inlineStr">
        <is>
          <t>m1</t>
        </is>
      </c>
      <c r="D16" s="3" t="inlineStr">
        <is>
          <t>输入</t>
        </is>
      </c>
      <c r="E16" s="4" t="inlineStr">
        <is>
          <t>1</t>
        </is>
      </c>
      <c r="F16" s="3" t="inlineStr">
        <is>
          <t>mm</t>
        </is>
      </c>
      <c r="G16" s="3" t="inlineStr">
        <is>
          <t>与蜗轮同模数</t>
        </is>
      </c>
    </row>
    <row r="17">
      <c r="A17" s="3" t="inlineStr">
        <is>
          <t>蜗杆</t>
        </is>
      </c>
      <c r="B17" s="3" t="inlineStr">
        <is>
          <t>头数</t>
        </is>
      </c>
      <c r="C17" s="3" t="inlineStr">
        <is>
          <t>z1</t>
        </is>
      </c>
      <c r="D17" s="3" t="inlineStr">
        <is>
          <t>输入</t>
        </is>
      </c>
      <c r="E17" s="4" t="inlineStr">
        <is>
          <t>1</t>
        </is>
      </c>
      <c r="F17" s="3" t="inlineStr">
        <is>
          <t>头</t>
        </is>
      </c>
      <c r="G17" s="3" t="inlineStr">
        <is>
          <t>单头（利于自锁）</t>
        </is>
      </c>
    </row>
    <row r="18">
      <c r="A18" s="3" t="inlineStr">
        <is>
          <t>蜗杆</t>
        </is>
      </c>
      <c r="B18" s="3" t="inlineStr">
        <is>
          <t>分度圆直径</t>
        </is>
      </c>
      <c r="C18" s="3" t="inlineStr">
        <is>
          <t>d1</t>
        </is>
      </c>
      <c r="D18" s="3" t="inlineStr">
        <is>
          <t>q×m1</t>
        </is>
      </c>
      <c r="E18" s="5">
        <f>8*E16</f>
        <v/>
      </c>
      <c r="F18" s="3" t="inlineStr">
        <is>
          <t>mm</t>
        </is>
      </c>
      <c r="G18" s="3" t="inlineStr">
        <is>
          <t>q=8</t>
        </is>
      </c>
    </row>
    <row r="19">
      <c r="A19" s="3" t="inlineStr">
        <is>
          <t>蜗杆</t>
        </is>
      </c>
      <c r="B19" s="3" t="inlineStr">
        <is>
          <t>导程</t>
        </is>
      </c>
      <c r="C19" s="3" t="inlineStr">
        <is>
          <t>p1</t>
        </is>
      </c>
      <c r="D19" s="3" t="inlineStr">
        <is>
          <t>π×m1</t>
        </is>
      </c>
      <c r="E19" s="5">
        <f>PI()*E16</f>
        <v/>
      </c>
      <c r="F19" s="3" t="inlineStr">
        <is>
          <t>mm</t>
        </is>
      </c>
      <c r="G19" s="3">
        <f>3.14</f>
        <v/>
      </c>
    </row>
    <row r="20">
      <c r="A20" s="3" t="inlineStr">
        <is>
          <t>蜗杆</t>
        </is>
      </c>
      <c r="B20" s="3" t="inlineStr">
        <is>
          <t>导程角</t>
        </is>
      </c>
      <c r="C20" s="3" t="inlineStr">
        <is>
          <t>λ1</t>
        </is>
      </c>
      <c r="D20" s="3" t="inlineStr">
        <is>
          <t>arctan(p1/(π·d1))</t>
        </is>
      </c>
      <c r="E20" s="5">
        <f>DEGREES(ATAN(E19/(PI()*E18)))</f>
        <v/>
      </c>
      <c r="F20" s="3" t="inlineStr">
        <is>
          <t>°</t>
        </is>
      </c>
      <c r="G20" s="3" t="inlineStr">
        <is>
          <t>λ≤ρ 才自锁</t>
        </is>
      </c>
    </row>
    <row r="21">
      <c r="A21" s="3" t="inlineStr">
        <is>
          <t>蜗轮65</t>
        </is>
      </c>
      <c r="B21" s="3" t="inlineStr">
        <is>
          <t>齿数</t>
        </is>
      </c>
      <c r="C21" s="3" t="inlineStr">
        <is>
          <t>z2</t>
        </is>
      </c>
      <c r="D21" s="3" t="inlineStr">
        <is>
          <t>输入</t>
        </is>
      </c>
      <c r="E21" s="4" t="inlineStr">
        <is>
          <t>65</t>
        </is>
      </c>
      <c r="F21" s="3" t="inlineStr">
        <is>
          <t>齿</t>
        </is>
      </c>
      <c r="G21" s="3" t="inlineStr">
        <is>
          <t>输入</t>
        </is>
      </c>
    </row>
    <row r="22">
      <c r="A22" s="3" t="inlineStr">
        <is>
          <t>蜗轮65</t>
        </is>
      </c>
      <c r="B22" s="3" t="inlineStr">
        <is>
          <t>分度圆</t>
        </is>
      </c>
      <c r="C22" s="3" t="inlineStr">
        <is>
          <t>d2</t>
        </is>
      </c>
      <c r="D22" s="3" t="inlineStr">
        <is>
          <t>m1×z2</t>
        </is>
      </c>
      <c r="E22" s="5">
        <f>E16*E21</f>
        <v/>
      </c>
      <c r="F22" s="3" t="inlineStr">
        <is>
          <t>mm</t>
        </is>
      </c>
      <c r="G22" s="3" t="inlineStr">
        <is>
          <t>中心距=(d1+d2)/2</t>
        </is>
      </c>
    </row>
    <row r="23">
      <c r="A23" s="3" t="inlineStr">
        <is>
          <t>蜗轮65</t>
        </is>
      </c>
      <c r="B23" s="3" t="inlineStr">
        <is>
          <t>齿宽</t>
        </is>
      </c>
      <c r="C23" s="3" t="inlineStr">
        <is>
          <t>b2</t>
        </is>
      </c>
      <c r="D23" s="3" t="inlineStr">
        <is>
          <t>输入</t>
        </is>
      </c>
      <c r="E23" s="4" t="inlineStr">
        <is>
          <t>11.3</t>
        </is>
      </c>
      <c r="F23" s="3" t="inlineStr">
        <is>
          <t>mm</t>
        </is>
      </c>
      <c r="G23" s="3" t="inlineStr">
        <is>
          <t>输入</t>
        </is>
      </c>
    </row>
    <row r="24">
      <c r="A24" s="3" t="inlineStr">
        <is>
          <t>内齿52</t>
        </is>
      </c>
      <c r="B24" s="3" t="inlineStr">
        <is>
          <t>齿数</t>
        </is>
      </c>
      <c r="C24" s="3" t="inlineStr">
        <is>
          <t>z3</t>
        </is>
      </c>
      <c r="D24" s="3" t="inlineStr">
        <is>
          <t>输入</t>
        </is>
      </c>
      <c r="E24" s="4" t="inlineStr">
        <is>
          <t>52</t>
        </is>
      </c>
      <c r="F24" s="3" t="inlineStr">
        <is>
          <t>齿</t>
        </is>
      </c>
      <c r="G24" s="3" t="inlineStr">
        <is>
          <t>输入</t>
        </is>
      </c>
    </row>
    <row r="25">
      <c r="A25" s="3" t="inlineStr">
        <is>
          <t>齿轮20</t>
        </is>
      </c>
      <c r="B25" s="3" t="inlineStr">
        <is>
          <t>齿数</t>
        </is>
      </c>
      <c r="C25" s="3" t="inlineStr">
        <is>
          <t>z4</t>
        </is>
      </c>
      <c r="D25" s="3" t="inlineStr">
        <is>
          <t>输入</t>
        </is>
      </c>
      <c r="E25" s="4" t="inlineStr">
        <is>
          <t>20</t>
        </is>
      </c>
      <c r="F25" s="3" t="inlineStr">
        <is>
          <t>齿</t>
        </is>
      </c>
      <c r="G25" s="3" t="inlineStr">
        <is>
          <t>输入</t>
        </is>
      </c>
    </row>
    <row r="26">
      <c r="A26" s="3" t="inlineStr">
        <is>
          <t>齿轮副</t>
        </is>
      </c>
      <c r="B26" s="3" t="inlineStr">
        <is>
          <t>传动比</t>
        </is>
      </c>
      <c r="C26" s="3" t="inlineStr">
        <is>
          <t>i34</t>
        </is>
      </c>
      <c r="D26" s="3" t="inlineStr">
        <is>
          <t>z3/z4</t>
        </is>
      </c>
      <c r="E26" s="5">
        <f>E24/E25</f>
        <v/>
      </c>
      <c r="F26" s="3" t="inlineStr">
        <is>
          <t>-</t>
        </is>
      </c>
      <c r="G26" s="3" t="inlineStr">
        <is>
          <t>2.6（增速）</t>
        </is>
      </c>
    </row>
    <row r="27">
      <c r="A27" s="3" t="inlineStr">
        <is>
          <t>前段</t>
        </is>
      </c>
      <c r="B27" s="3" t="inlineStr">
        <is>
          <t>总传动比</t>
        </is>
      </c>
      <c r="C27" s="3" t="inlineStr">
        <is>
          <t>i1</t>
        </is>
      </c>
      <c r="D27" s="3" t="inlineStr">
        <is>
          <t>z2/i34</t>
        </is>
      </c>
      <c r="E27" s="5">
        <f>E21/E26</f>
        <v/>
      </c>
      <c r="F27" s="3" t="inlineStr">
        <is>
          <t>-</t>
        </is>
      </c>
      <c r="G27" s="3" t="inlineStr">
        <is>
          <t>25（电机:丝杆）</t>
        </is>
      </c>
    </row>
    <row r="28">
      <c r="A28" s="3" t="inlineStr">
        <is>
          <t>双向丝杆</t>
        </is>
      </c>
      <c r="B28" s="3" t="inlineStr">
        <is>
          <t>模数</t>
        </is>
      </c>
      <c r="C28" s="3" t="inlineStr">
        <is>
          <t>m_s</t>
        </is>
      </c>
      <c r="D28" s="3" t="inlineStr">
        <is>
          <t>末级蜗轮模数</t>
        </is>
      </c>
      <c r="E28" s="5">
        <f>E32</f>
        <v/>
      </c>
      <c r="F28" s="3" t="inlineStr">
        <is>
          <t>mm</t>
        </is>
      </c>
      <c r="G28" s="3" t="inlineStr">
        <is>
          <t>两者必须同模数</t>
        </is>
      </c>
    </row>
    <row r="29">
      <c r="A29" s="3" t="inlineStr">
        <is>
          <t>双向丝杆</t>
        </is>
      </c>
      <c r="B29" s="3" t="inlineStr">
        <is>
          <t>直径</t>
        </is>
      </c>
      <c r="C29" s="3" t="inlineStr">
        <is>
          <t>d_s</t>
        </is>
      </c>
      <c r="D29" s="3" t="inlineStr">
        <is>
          <t>输入</t>
        </is>
      </c>
      <c r="E29" s="4" t="inlineStr">
        <is>
          <t>8</t>
        </is>
      </c>
      <c r="F29" s="3" t="inlineStr">
        <is>
          <t>mm</t>
        </is>
      </c>
      <c r="G29" s="3" t="inlineStr">
        <is>
          <t>输入</t>
        </is>
      </c>
    </row>
    <row r="30">
      <c r="A30" s="3" t="inlineStr">
        <is>
          <t>双向丝杆</t>
        </is>
      </c>
      <c r="B30" s="3" t="inlineStr">
        <is>
          <t>轴向齿距</t>
        </is>
      </c>
      <c r="C30" s="3" t="inlineStr">
        <is>
          <t>p_s</t>
        </is>
      </c>
      <c r="D30" s="3" t="inlineStr">
        <is>
          <t>π×m_s</t>
        </is>
      </c>
      <c r="E30" s="5">
        <f>PI()*E32</f>
        <v/>
      </c>
      <c r="F30" s="3" t="inlineStr">
        <is>
          <t>mm</t>
        </is>
      </c>
      <c r="G30" s="3">
        <f>3.14</f>
        <v/>
      </c>
    </row>
    <row r="31">
      <c r="A31" s="3" t="inlineStr">
        <is>
          <t>双向丝杆</t>
        </is>
      </c>
      <c r="B31" s="3" t="inlineStr">
        <is>
          <t>每转位移</t>
        </is>
      </c>
      <c r="C31" s="3" t="inlineStr">
        <is>
          <t>s_rev</t>
        </is>
      </c>
      <c r="D31" s="3" t="inlineStr">
        <is>
          <t>p_s</t>
        </is>
      </c>
      <c r="E31" s="5">
        <f>PI()*E32</f>
        <v/>
      </c>
      <c r="F31" s="3" t="inlineStr">
        <is>
          <t>mm/转</t>
        </is>
      </c>
      <c r="G31" s="3" t="inlineStr">
        <is>
          <t>螺母直移量</t>
        </is>
      </c>
    </row>
    <row r="32">
      <c r="A32" s="3" t="inlineStr">
        <is>
          <t>末级蜗轮</t>
        </is>
      </c>
      <c r="B32" s="3" t="inlineStr">
        <is>
          <t>模数</t>
        </is>
      </c>
      <c r="C32" s="3" t="inlineStr">
        <is>
          <t>m2</t>
        </is>
      </c>
      <c r="D32" s="3" t="inlineStr">
        <is>
          <t>输入（补强）</t>
        </is>
      </c>
      <c r="E32" s="4" t="inlineStr">
        <is>
          <t>1.5</t>
        </is>
      </c>
      <c r="F32" s="3" t="inlineStr">
        <is>
          <t>mm</t>
        </is>
      </c>
      <c r="G32" s="3" t="inlineStr">
        <is>
          <t>输入</t>
        </is>
      </c>
    </row>
    <row r="33">
      <c r="A33" s="3" t="inlineStr">
        <is>
          <t>末级蜗轮</t>
        </is>
      </c>
      <c r="B33" s="3" t="inlineStr">
        <is>
          <t>中心距</t>
        </is>
      </c>
      <c r="C33" s="3" t="inlineStr">
        <is>
          <t>a</t>
        </is>
      </c>
      <c r="D33" s="3" t="inlineStr">
        <is>
          <t>输入：叶轴↔丝杆轴</t>
        </is>
      </c>
      <c r="E33" s="4" t="inlineStr">
        <is>
          <t>19</t>
        </is>
      </c>
      <c r="F33" s="3" t="inlineStr">
        <is>
          <t>mm</t>
        </is>
      </c>
      <c r="G33" s="3" t="inlineStr">
        <is>
          <t>输入</t>
        </is>
      </c>
    </row>
    <row r="34">
      <c r="A34" s="3" t="inlineStr">
        <is>
          <t>末级蜗轮</t>
        </is>
      </c>
      <c r="B34" s="3" t="inlineStr">
        <is>
          <t>分度圆</t>
        </is>
      </c>
      <c r="C34" s="3" t="inlineStr">
        <is>
          <t>d2L</t>
        </is>
      </c>
      <c r="D34" s="3" t="inlineStr">
        <is>
          <t>2a−d_s</t>
        </is>
      </c>
      <c r="E34" s="5">
        <f>2*E33-E29</f>
        <v/>
      </c>
      <c r="F34" s="3" t="inlineStr">
        <is>
          <t>mm</t>
        </is>
      </c>
      <c r="G34" s="3" t="inlineStr">
        <is>
          <t>被中心距锁定</t>
        </is>
      </c>
    </row>
    <row r="35">
      <c r="A35" s="3" t="inlineStr">
        <is>
          <t>末级蜗轮</t>
        </is>
      </c>
      <c r="B35" s="3" t="inlineStr">
        <is>
          <t>齿数</t>
        </is>
      </c>
      <c r="C35" s="3" t="inlineStr">
        <is>
          <t>zL</t>
        </is>
      </c>
      <c r="D35" s="3" t="inlineStr">
        <is>
          <t>d2L/m2</t>
        </is>
      </c>
      <c r="E35" s="5">
        <f>ROUND(E34/E32,0)</f>
        <v/>
      </c>
      <c r="F35" s="3" t="inlineStr">
        <is>
          <t>齿</t>
        </is>
      </c>
      <c r="G35" s="3">
        <f>round(d2/m)</f>
        <v/>
      </c>
    </row>
    <row r="36">
      <c r="A36" s="3" t="inlineStr">
        <is>
          <t>末级蜗轮</t>
        </is>
      </c>
      <c r="B36" s="3" t="inlineStr">
        <is>
          <t>齿顶圆</t>
        </is>
      </c>
      <c r="C36" s="3" t="inlineStr">
        <is>
          <t>daL</t>
        </is>
      </c>
      <c r="D36" s="3" t="inlineStr">
        <is>
          <t>d2L+2m2</t>
        </is>
      </c>
      <c r="E36" s="5">
        <f>E34+2*E32</f>
        <v/>
      </c>
      <c r="F36" s="3" t="inlineStr">
        <is>
          <t>mm</t>
        </is>
      </c>
      <c r="G36" s="3" t="inlineStr">
        <is>
          <t>决定底座内径</t>
        </is>
      </c>
    </row>
    <row r="37">
      <c r="A37" s="3" t="inlineStr">
        <is>
          <t>末级蜗轮</t>
        </is>
      </c>
      <c r="B37" s="3" t="inlineStr">
        <is>
          <t>齿宽</t>
        </is>
      </c>
      <c r="C37" s="3" t="inlineStr">
        <is>
          <t>bL</t>
        </is>
      </c>
      <c r="D37" s="3" t="inlineStr">
        <is>
          <t>输入（补强）</t>
        </is>
      </c>
      <c r="E37" s="4" t="inlineStr">
        <is>
          <t>20</t>
        </is>
      </c>
      <c r="F37" s="3" t="inlineStr">
        <is>
          <t>mm</t>
        </is>
      </c>
      <c r="G37" s="3" t="inlineStr">
        <is>
          <t>输入</t>
        </is>
      </c>
    </row>
    <row r="38">
      <c r="A38" s="3" t="inlineStr">
        <is>
          <t>摇臂</t>
        </is>
      </c>
      <c r="B38" s="3" t="inlineStr">
        <is>
          <t>杠杆长</t>
        </is>
      </c>
      <c r="C38" s="3" t="inlineStr">
        <is>
          <t>L_arm</t>
        </is>
      </c>
      <c r="D38" s="3" t="inlineStr">
        <is>
          <t>输入（实测）</t>
        </is>
      </c>
      <c r="E38" s="4" t="inlineStr">
        <is>
          <t>22.5</t>
        </is>
      </c>
      <c r="F38" s="3" t="inlineStr">
        <is>
          <t>mm</t>
        </is>
      </c>
      <c r="G38" s="3" t="inlineStr">
        <is>
          <t>输入</t>
        </is>
      </c>
    </row>
    <row r="39">
      <c r="A39" s="3" t="inlineStr">
        <is>
          <t>叶根摇臂</t>
        </is>
      </c>
      <c r="B39" s="3" t="inlineStr">
        <is>
          <t>杠杆长</t>
        </is>
      </c>
      <c r="C39" s="3" t="inlineStr">
        <is>
          <t>L_root</t>
        </is>
      </c>
      <c r="D39" s="3" t="inlineStr">
        <is>
          <t>输入</t>
        </is>
      </c>
      <c r="E39" s="4" t="inlineStr">
        <is>
          <t>25</t>
        </is>
      </c>
      <c r="F39" s="3" t="inlineStr">
        <is>
          <t>mm</t>
        </is>
      </c>
      <c r="G39" s="3" t="inlineStr">
        <is>
          <t>输入</t>
        </is>
      </c>
    </row>
    <row r="40">
      <c r="A40" s="3" t="inlineStr">
        <is>
          <t>末级</t>
        </is>
      </c>
      <c r="B40" s="3" t="inlineStr">
        <is>
          <t>臂比</t>
        </is>
      </c>
      <c r="C40" s="3" t="inlineStr">
        <is>
          <t>kL</t>
        </is>
      </c>
      <c r="D40" s="3" t="inlineStr">
        <is>
          <t>L_arm/L_root</t>
        </is>
      </c>
      <c r="E40" s="5">
        <f>E38/E39</f>
        <v/>
      </c>
      <c r="F40" s="3" t="inlineStr">
        <is>
          <t>-</t>
        </is>
      </c>
      <c r="G40" s="3" t="inlineStr">
        <is>
          <t>0.9 决定蜗轮受力</t>
        </is>
      </c>
    </row>
    <row r="41">
      <c r="A41" s="3" t="inlineStr">
        <is>
          <t>末级</t>
        </is>
      </c>
      <c r="B41" s="3" t="inlineStr">
        <is>
          <t>传动比</t>
        </is>
      </c>
      <c r="C41" s="3" t="inlineStr">
        <is>
          <t>i2</t>
        </is>
      </c>
      <c r="D41" s="3" t="inlineStr">
        <is>
          <t>zL</t>
        </is>
      </c>
      <c r="E41" s="5">
        <f>E35</f>
        <v/>
      </c>
      <c r="F41" s="3" t="inlineStr">
        <is>
          <t>-</t>
        </is>
      </c>
      <c r="G41" s="3">
        <f>20</f>
        <v/>
      </c>
    </row>
    <row r="42">
      <c r="A42" s="3" t="inlineStr">
        <is>
          <t>末级</t>
        </is>
      </c>
      <c r="B42" s="3" t="inlineStr">
        <is>
          <t>总传动比</t>
        </is>
      </c>
      <c r="C42" s="3" t="inlineStr">
        <is>
          <t>i_tot</t>
        </is>
      </c>
      <c r="D42" s="3" t="inlineStr">
        <is>
          <t>i1×i2</t>
        </is>
      </c>
      <c r="E42" s="5">
        <f>E27*E35</f>
        <v/>
      </c>
      <c r="F42" s="3" t="inlineStr">
        <is>
          <t>-</t>
        </is>
      </c>
      <c r="G42" s="3">
        <f>500</f>
        <v/>
      </c>
    </row>
    <row r="43">
      <c r="A43" s="3" t="inlineStr">
        <is>
          <t>末级</t>
        </is>
      </c>
      <c r="B43" s="3" t="inlineStr">
        <is>
          <t>每脉冲角度</t>
        </is>
      </c>
      <c r="C43" s="3" t="inlineStr">
        <is>
          <t>dθ</t>
        </is>
      </c>
      <c r="D43" s="3" t="inlineStr">
        <is>
          <t>360/(i_tot·µ)</t>
        </is>
      </c>
      <c r="E43" s="5">
        <f>360/(E42*主参数!D25)</f>
        <v/>
      </c>
      <c r="F43" s="3" t="inlineStr">
        <is>
          <t>°</t>
        </is>
      </c>
      <c r="G43" s="3" t="inlineStr">
        <is>
          <t>0.00045°</t>
        </is>
      </c>
    </row>
    <row r="44">
      <c r="A44" s="3" t="inlineStr">
        <is>
          <t>末级</t>
        </is>
      </c>
      <c r="B44" s="3" t="inlineStr">
        <is>
          <t>0→15° 脉冲</t>
        </is>
      </c>
      <c r="C44" s="3" t="inlineStr">
        <is>
          <t>N15</t>
        </is>
      </c>
      <c r="D44" s="3" t="inlineStr">
        <is>
          <t>15/dθ</t>
        </is>
      </c>
      <c r="E44" s="5">
        <f>15/E43</f>
        <v/>
      </c>
      <c r="F44" s="3" t="inlineStr">
        <is>
          <t>个</t>
        </is>
      </c>
      <c r="G44" s="3">
        <f>33 333</f>
        <v/>
      </c>
    </row>
    <row r="45">
      <c r="A45" s="3" t="inlineStr">
        <is>
          <t>末级</t>
        </is>
      </c>
      <c r="B45" s="3" t="inlineStr">
        <is>
          <t>响应@20kHz</t>
        </is>
      </c>
      <c r="C45" s="3" t="inlineStr">
        <is>
          <t>t15</t>
        </is>
      </c>
      <c r="D45" s="3" t="inlineStr">
        <is>
          <t>N15/20000</t>
        </is>
      </c>
      <c r="E45" s="5">
        <f>E44/20000</f>
        <v/>
      </c>
      <c r="F45" s="3" t="inlineStr">
        <is>
          <t>s</t>
        </is>
      </c>
      <c r="G45" s="3">
        <f>1.67 s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14" customWidth="1" min="3" max="3"/>
    <col width="16" customWidth="1" min="4" max="4"/>
    <col width="16" customWidth="1" min="5" max="5"/>
    <col width="18" customWidth="1" min="6" max="6"/>
    <col width="18" customWidth="1" min="7" max="7"/>
  </cols>
  <sheetData>
    <row r="1">
      <c r="A1" s="1" t="inlineStr">
        <is>
          <t>零件配合关系与公差</t>
        </is>
      </c>
    </row>
    <row r="2">
      <c r="A2" s="2" t="inlineStr">
        <is>
          <t>序号</t>
        </is>
      </c>
      <c r="B2" s="2" t="inlineStr">
        <is>
          <t>配合部位</t>
        </is>
      </c>
      <c r="C2" s="2" t="inlineStr">
        <is>
          <t>件A</t>
        </is>
      </c>
      <c r="D2" s="2" t="inlineStr">
        <is>
          <t>件B</t>
        </is>
      </c>
      <c r="E2" s="2" t="inlineStr">
        <is>
          <t>配合性质</t>
        </is>
      </c>
      <c r="F2" s="2" t="inlineStr">
        <is>
          <t>间隙/过盈 mm</t>
        </is>
      </c>
      <c r="G2" s="2" t="inlineStr">
        <is>
          <t>依据</t>
        </is>
      </c>
    </row>
    <row r="3">
      <c r="A3" s="3" t="n">
        <v>1</v>
      </c>
      <c r="B3" s="3" t="inlineStr">
        <is>
          <t>蜗杆轴↔底座轴承孔</t>
        </is>
      </c>
      <c r="C3" s="3" t="inlineStr">
        <is>
          <t>⌀8 h6</t>
        </is>
      </c>
      <c r="D3" s="3" t="inlineStr">
        <is>
          <t>⌀8 H7</t>
        </is>
      </c>
      <c r="E3" s="3" t="inlineStr">
        <is>
          <t>间隙 H7/h6</t>
        </is>
      </c>
      <c r="F3" s="3" t="inlineStr">
        <is>
          <t>0.000~0.029</t>
        </is>
      </c>
      <c r="G3" s="3" t="inlineStr">
        <is>
          <t>转动副</t>
        </is>
      </c>
    </row>
    <row r="4">
      <c r="A4" s="3" t="n">
        <v>2</v>
      </c>
      <c r="B4" s="3" t="inlineStr">
        <is>
          <t>蜗轮65孔↔输出轴</t>
        </is>
      </c>
      <c r="C4" s="3" t="inlineStr">
        <is>
          <t>⌀10 H7</t>
        </is>
      </c>
      <c r="D4" s="3" t="inlineStr">
        <is>
          <t>⌀10 k6</t>
        </is>
      </c>
      <c r="E4" s="3" t="inlineStr">
        <is>
          <t>过渡 H7/k6</t>
        </is>
      </c>
      <c r="F4" s="3" t="inlineStr">
        <is>
          <t>-0.002~+0.015</t>
        </is>
      </c>
      <c r="G4" s="3" t="inlineStr">
        <is>
          <t>传扭矩</t>
        </is>
      </c>
    </row>
    <row r="5">
      <c r="A5" s="3" t="n">
        <v>3</v>
      </c>
      <c r="B5" s="3" t="inlineStr">
        <is>
          <t>内齿52↔蜗轮65</t>
        </is>
      </c>
      <c r="C5" s="3" t="inlineStr">
        <is>
          <t>同体</t>
        </is>
      </c>
      <c r="D5" s="3" t="inlineStr">
        <is>
          <t>同体</t>
        </is>
      </c>
      <c r="E5" s="3" t="inlineStr">
        <is>
          <t>刚性</t>
        </is>
      </c>
      <c r="F5" s="3" t="inlineStr">
        <is>
          <t>0</t>
        </is>
      </c>
      <c r="G5" s="3" t="inlineStr">
        <is>
          <t>同轴</t>
        </is>
      </c>
    </row>
    <row r="6">
      <c r="A6" s="3" t="n">
        <v>4</v>
      </c>
      <c r="B6" s="3" t="inlineStr">
        <is>
          <t>内齿52↔齿轮20</t>
        </is>
      </c>
      <c r="C6" s="3" t="inlineStr">
        <is>
          <t>z52 m1</t>
        </is>
      </c>
      <c r="D6" s="3" t="inlineStr">
        <is>
          <t>z20 m1</t>
        </is>
      </c>
      <c r="E6" s="3" t="inlineStr">
        <is>
          <t>内啮合</t>
        </is>
      </c>
      <c r="F6" s="3" t="inlineStr">
        <is>
          <t>中心距 16±0.05</t>
        </is>
      </c>
      <c r="G6" s="3" t="inlineStr">
        <is>
          <t>侧隙 0.05~0.15</t>
        </is>
      </c>
    </row>
    <row r="7">
      <c r="A7" s="3" t="n">
        <v>5</v>
      </c>
      <c r="B7" s="3" t="inlineStr">
        <is>
          <t>齿轮20↔双向丝杆</t>
        </is>
      </c>
      <c r="C7" s="3" t="inlineStr">
        <is>
          <t>⌀6 h6</t>
        </is>
      </c>
      <c r="D7" s="3" t="inlineStr">
        <is>
          <t>⌀6 H7</t>
        </is>
      </c>
      <c r="E7" s="3" t="inlineStr">
        <is>
          <t>间隙</t>
        </is>
      </c>
      <c r="F7" s="3" t="inlineStr">
        <is>
          <t>0.000~0.022</t>
        </is>
      </c>
      <c r="G7" s="3" t="inlineStr">
        <is>
          <t>同轴可拆</t>
        </is>
      </c>
    </row>
    <row r="8">
      <c r="A8" s="3" t="n">
        <v>6</v>
      </c>
      <c r="B8" s="3" t="inlineStr">
        <is>
          <t>双向丝杆↔末级蜗轮</t>
        </is>
      </c>
      <c r="C8" s="3" t="inlineStr">
        <is>
          <t>m1 单头</t>
        </is>
      </c>
      <c r="D8" s="3" t="inlineStr">
        <is>
          <t>z20 m1.5</t>
        </is>
      </c>
      <c r="E8" s="3" t="inlineStr">
        <is>
          <t>蜗杆副</t>
        </is>
      </c>
      <c r="F8" s="3" t="inlineStr">
        <is>
          <t>中心距 19±0.03</t>
        </is>
      </c>
      <c r="G8" s="3" t="inlineStr">
        <is>
          <t>侧隙 0.05~0.12</t>
        </is>
      </c>
    </row>
    <row r="9">
      <c r="A9" s="3" t="n">
        <v>7</v>
      </c>
      <c r="B9" s="3" t="inlineStr">
        <is>
          <t>末级蜗轮↔摇臂</t>
        </is>
      </c>
      <c r="C9" s="3" t="inlineStr">
        <is>
          <t>⌀10 H7</t>
        </is>
      </c>
      <c r="D9" s="3" t="inlineStr">
        <is>
          <t>⌀10 k6</t>
        </is>
      </c>
      <c r="E9" s="3" t="inlineStr">
        <is>
          <t>过渡</t>
        </is>
      </c>
      <c r="F9" s="3" t="inlineStr">
        <is>
          <t>-0.002~+0.015</t>
        </is>
      </c>
      <c r="G9" s="3" t="inlineStr">
        <is>
          <t>固连同转</t>
        </is>
      </c>
    </row>
    <row r="10">
      <c r="A10" s="3" t="n">
        <v>8</v>
      </c>
      <c r="B10" s="3" t="inlineStr">
        <is>
          <t>摇臂销↔叶根摇臂孔</t>
        </is>
      </c>
      <c r="C10" s="3" t="inlineStr">
        <is>
          <t>⌀4 g6</t>
        </is>
      </c>
      <c r="D10" s="3" t="inlineStr">
        <is>
          <t>⌀4 H7</t>
        </is>
      </c>
      <c r="E10" s="3" t="inlineStr">
        <is>
          <t>间隙 H7/g6</t>
        </is>
      </c>
      <c r="F10" s="3" t="inlineStr">
        <is>
          <t>0.005~0.023</t>
        </is>
      </c>
      <c r="G10" s="3" t="inlineStr">
        <is>
          <t>摆动副</t>
        </is>
      </c>
    </row>
    <row r="11">
      <c r="A11" s="3" t="n">
        <v>9</v>
      </c>
      <c r="B11" s="3" t="inlineStr">
        <is>
          <t>旋转底座↔滑车</t>
        </is>
      </c>
      <c r="C11" s="3" t="inlineStr">
        <is>
          <t>⌀31.5 H8</t>
        </is>
      </c>
      <c r="D11" s="3" t="inlineStr">
        <is>
          <t>⌀31.5 f7</t>
        </is>
      </c>
      <c r="E11" s="3" t="inlineStr">
        <is>
          <t>间隙</t>
        </is>
      </c>
      <c r="F11" s="3" t="inlineStr">
        <is>
          <t>0.020~0.076</t>
        </is>
      </c>
      <c r="G11" s="3" t="inlineStr">
        <is>
          <t>叶面角回转</t>
        </is>
      </c>
    </row>
    <row r="12">
      <c r="A12" s="3" t="n">
        <v>10</v>
      </c>
      <c r="B12" s="3" t="inlineStr">
        <is>
          <t>叶片端部↔底座内孔</t>
        </is>
      </c>
      <c r="C12" s="3" t="inlineStr">
        <is>
          <t>接头</t>
        </is>
      </c>
      <c r="D12" s="3" t="inlineStr">
        <is>
          <t>⌀43</t>
        </is>
      </c>
      <c r="E12" s="3" t="inlineStr">
        <is>
          <t>插接+销</t>
        </is>
      </c>
      <c r="F12" s="3" t="inlineStr">
        <is>
          <t>≤0.1</t>
        </is>
      </c>
      <c r="G12" s="3" t="inlineStr">
        <is>
          <t>传叶面角</t>
        </is>
      </c>
    </row>
    <row r="13">
      <c r="A13" s="3" t="n">
        <v>11</v>
      </c>
      <c r="B13" s="3" t="inlineStr">
        <is>
          <t>凸片↔凹片</t>
        </is>
      </c>
      <c r="C13" s="3" t="inlineStr">
        <is>
          <t>压带 1.5</t>
        </is>
      </c>
      <c r="D13" s="3" t="inlineStr">
        <is>
          <t>槽 2.1</t>
        </is>
      </c>
      <c r="E13" s="3" t="inlineStr">
        <is>
          <t>间隙装配</t>
        </is>
      </c>
      <c r="F13" s="3" t="inlineStr">
        <is>
          <t>0.3~0.6</t>
        </is>
      </c>
      <c r="G13" s="3" t="inlineStr">
        <is>
          <t>夹帆布 0.7</t>
        </is>
      </c>
    </row>
    <row r="14">
      <c r="A14" s="3" t="n">
        <v>12</v>
      </c>
      <c r="B14" s="3" t="inlineStr">
        <is>
          <t>螺丝 M3↔孔⌀3.4</t>
        </is>
      </c>
      <c r="C14" s="3" t="inlineStr">
        <is>
          <t>M3-A2</t>
        </is>
      </c>
      <c r="D14" s="3" t="inlineStr">
        <is>
          <t>⌀3.4</t>
        </is>
      </c>
      <c r="E14" s="3" t="inlineStr">
        <is>
          <t>间隙</t>
        </is>
      </c>
      <c r="F14" s="3" t="inlineStr">
        <is>
          <t>0.1~0.4</t>
        </is>
      </c>
      <c r="G14" s="3" t="inlineStr">
        <is>
          <t>16 孔</t>
        </is>
      </c>
    </row>
    <row r="15">
      <c r="A15" s="3" t="n">
        <v>13</v>
      </c>
      <c r="B15" s="3" t="inlineStr">
        <is>
          <t>轨道↔滚动轮</t>
        </is>
      </c>
      <c r="C15" s="3" t="inlineStr">
        <is>
          <t>槽宽 12</t>
        </is>
      </c>
      <c r="D15" s="3" t="inlineStr">
        <is>
          <t>轮宽 11.4</t>
        </is>
      </c>
      <c r="E15" s="3" t="inlineStr">
        <is>
          <t>间隙</t>
        </is>
      </c>
      <c r="F15" s="3" t="inlineStr">
        <is>
          <t>0.3~0.6</t>
        </is>
      </c>
      <c r="G15" s="3" t="inlineStr">
        <is>
          <t>滚动</t>
        </is>
      </c>
    </row>
    <row r="16">
      <c r="A16" s="3" t="n">
        <v>14</v>
      </c>
      <c r="B16" s="3" t="inlineStr">
        <is>
          <t>齿轮↔上下齿条</t>
        </is>
      </c>
      <c r="C16" s="3" t="inlineStr">
        <is>
          <t>齿宽 44</t>
        </is>
      </c>
      <c r="D16" s="3" t="inlineStr">
        <is>
          <t>间距 70</t>
        </is>
      </c>
      <c r="E16" s="3" t="inlineStr">
        <is>
          <t>双面啮合</t>
        </is>
      </c>
      <c r="F16" s="3" t="inlineStr">
        <is>
          <t>齿宽须≥70</t>
        </is>
      </c>
      <c r="G16" s="3" t="inlineStr">
        <is>
          <t>否则脱啮</t>
        </is>
      </c>
    </row>
    <row r="17">
      <c r="A17" s="3" t="n">
        <v>15</v>
      </c>
      <c r="B17" s="3" t="inlineStr">
        <is>
          <t>支柱↔基础</t>
        </is>
      </c>
      <c r="C17" s="3" t="inlineStr">
        <is>
          <t>底板</t>
        </is>
      </c>
      <c r="D17" s="3" t="inlineStr">
        <is>
          <t>M12 锚栓</t>
        </is>
      </c>
      <c r="E17" s="3" t="inlineStr">
        <is>
          <t>锚固</t>
        </is>
      </c>
      <c r="F17" s="3" t="inlineStr">
        <is>
          <t>预紧≥15 kN/个</t>
        </is>
      </c>
      <c r="G17" s="3" t="inlineStr">
        <is>
          <t>抗倾覆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6" customWidth="1" min="3" max="3"/>
    <col width="16" customWidth="1" min="4" max="4"/>
    <col width="30" customWidth="1" min="5" max="5"/>
  </cols>
  <sheetData>
    <row r="1">
      <c r="A1" s="1" t="inlineStr">
        <is>
          <t>参数传递链</t>
        </is>
      </c>
    </row>
    <row r="2">
      <c r="A2" s="2" t="inlineStr">
        <is>
          <t>层级</t>
        </is>
      </c>
      <c r="B2" s="2" t="inlineStr">
        <is>
          <t>上游参数</t>
        </is>
      </c>
      <c r="C2" s="2" t="inlineStr">
        <is>
          <t>传递公式</t>
        </is>
      </c>
      <c r="D2" s="2" t="inlineStr">
        <is>
          <t>下游参数</t>
        </is>
      </c>
      <c r="E2" s="2" t="inlineStr">
        <is>
          <t>连带影响</t>
        </is>
      </c>
    </row>
    <row r="3">
      <c r="A3" s="3" t="n">
        <v>1</v>
      </c>
      <c r="B3" s="3" t="inlineStr">
        <is>
          <t>轨道直径 D</t>
        </is>
      </c>
      <c r="C3" s="3" t="inlineStr">
        <is>
          <t>周长 = πD</t>
        </is>
      </c>
      <c r="D3" s="3" t="inlineStr">
        <is>
          <t>周长</t>
        </is>
      </c>
      <c r="E3" s="3" t="inlineStr">
        <is>
          <t>滑车数、叶片数、齿数、成本</t>
        </is>
      </c>
    </row>
    <row r="4">
      <c r="A4" s="3" t="n">
        <v>2</v>
      </c>
      <c r="B4" s="3" t="inlineStr">
        <is>
          <t>周长</t>
        </is>
      </c>
      <c r="C4" s="3" t="inlineStr">
        <is>
          <t>滑车数 = 周长/(1.2×弦)</t>
        </is>
      </c>
      <c r="D4" s="3" t="inlineStr">
        <is>
          <t>滑车数</t>
        </is>
      </c>
      <c r="E4" s="3" t="inlineStr">
        <is>
          <t>叶片数、电机数、发电机台数</t>
        </is>
      </c>
    </row>
    <row r="5">
      <c r="A5" s="3" t="n">
        <v>3</v>
      </c>
      <c r="B5" s="3" t="inlineStr">
        <is>
          <t>展向高 × 弦展比</t>
        </is>
      </c>
      <c r="C5" s="3" t="inlineStr">
        <is>
          <t>单叶面积 = 展×弦</t>
        </is>
      </c>
      <c r="D5" s="3" t="inlineStr">
        <is>
          <t>单叶面积</t>
        </is>
      </c>
      <c r="E5" s="3" t="inlineStr">
        <is>
          <t>功率、气动力矩、叶片框尺寸</t>
        </is>
      </c>
    </row>
    <row r="6">
      <c r="A6" s="3" t="n">
        <v>4</v>
      </c>
      <c r="B6" s="3" t="inlineStr">
        <is>
          <t>叶片数 × 单叶面积</t>
        </is>
      </c>
      <c r="C6" s="3" t="inlineStr">
        <is>
          <t>总叶面积</t>
        </is>
      </c>
      <c r="D6" s="3" t="inlineStr">
        <is>
          <t>总叶面积</t>
        </is>
      </c>
      <c r="E6" s="3" t="inlineStr">
        <is>
          <t>整机功率</t>
        </is>
      </c>
    </row>
    <row r="7">
      <c r="A7" s="3" t="n">
        <v>5</v>
      </c>
      <c r="B7" s="3" t="inlineStr">
        <is>
          <t>总叶面积 × V³</t>
        </is>
      </c>
      <c r="C7" s="3" t="inlineStr">
        <is>
          <t>P = 0.49·A·V³·ηm·ηg</t>
        </is>
      </c>
      <c r="D7" s="3" t="inlineStr">
        <is>
          <t>整机功率</t>
        </is>
      </c>
      <c r="E7" s="3" t="inlineStr">
        <is>
          <t>发电机选型、年发电量</t>
        </is>
      </c>
    </row>
    <row r="8">
      <c r="A8" s="3" t="n">
        <v>6</v>
      </c>
      <c r="B8" s="3" t="inlineStr">
        <is>
          <t>功率 ÷ 发电机台数</t>
        </is>
      </c>
      <c r="C8" s="3" t="inlineStr">
        <is>
          <t>单台功率</t>
        </is>
      </c>
      <c r="D8" s="3" t="inlineStr">
        <is>
          <t>发电机功率</t>
        </is>
      </c>
      <c r="E8" s="3" t="inlineStr">
        <is>
          <t>发电机单价、齿轮箱增速比</t>
        </is>
      </c>
    </row>
    <row r="9">
      <c r="A9" s="3" t="n">
        <v>7</v>
      </c>
      <c r="B9" s="3" t="inlineStr">
        <is>
          <t>气动力矩 M</t>
        </is>
      </c>
      <c r="C9" s="3" t="inlineStr">
        <is>
          <t>T = M×(L_arm/L_root)</t>
        </is>
      </c>
      <c r="D9" s="3" t="inlineStr">
        <is>
          <t>末级扭矩</t>
        </is>
      </c>
      <c r="E9" s="3" t="inlineStr">
        <is>
          <t>蜗轮模数/齿宽/材料</t>
        </is>
      </c>
    </row>
    <row r="10">
      <c r="A10" s="3" t="n">
        <v>8</v>
      </c>
      <c r="B10" s="3" t="inlineStr">
        <is>
          <t>中心距 a</t>
        </is>
      </c>
      <c r="C10" s="3" t="inlineStr">
        <is>
          <t>d₂ = 2a − d₁</t>
        </is>
      </c>
      <c r="D10" s="3" t="inlineStr">
        <is>
          <t>蜗轮分度圆</t>
        </is>
      </c>
      <c r="E10" s="3" t="inlineStr">
        <is>
          <t>齿数 z=d₂/m、齿顶圆、底座内径</t>
        </is>
      </c>
    </row>
    <row r="11">
      <c r="A11" s="3" t="n">
        <v>9</v>
      </c>
      <c r="B11" s="3" t="inlineStr">
        <is>
          <t>齿数 z × 模数 m</t>
        </is>
      </c>
      <c r="C11" s="3" t="inlineStr">
        <is>
          <t>i₂ = z</t>
        </is>
      </c>
      <c r="D11" s="3" t="inlineStr">
        <is>
          <t>末级传动比</t>
        </is>
      </c>
      <c r="E11" s="3" t="inlineStr">
        <is>
          <t>总传动比 i=25×z</t>
        </is>
      </c>
    </row>
    <row r="12">
      <c r="A12" s="3" t="n">
        <v>10</v>
      </c>
      <c r="B12" s="3" t="inlineStr">
        <is>
          <t>总传动比 × 细分</t>
        </is>
      </c>
      <c r="C12" s="3" t="inlineStr">
        <is>
          <t>每脉冲 = 360/(i·µ)</t>
        </is>
      </c>
      <c r="D12" s="3" t="inlineStr">
        <is>
          <t>每脉冲角度</t>
        </is>
      </c>
      <c r="E12" s="3" t="inlineStr">
        <is>
          <t>脉冲数、响应时间</t>
        </is>
      </c>
    </row>
    <row r="13">
      <c r="A13" s="3" t="n">
        <v>11</v>
      </c>
      <c r="B13" s="3" t="inlineStr">
        <is>
          <t>末级扭矩 ÷ i ÷ η</t>
        </is>
      </c>
      <c r="C13" s="3" t="inlineStr">
        <is>
          <t>电机需求扭矩</t>
        </is>
      </c>
      <c r="D13" s="3" t="inlineStr">
        <is>
          <t>电机扭矩</t>
        </is>
      </c>
      <c r="E13" s="3" t="inlineStr">
        <is>
          <t>电机型号选择</t>
        </is>
      </c>
    </row>
    <row r="14">
      <c r="A14" s="3" t="n">
        <v>12</v>
      </c>
      <c r="B14" s="3" t="inlineStr">
        <is>
          <t>蜗轮尺寸 × 许用应力</t>
        </is>
      </c>
      <c r="C14" s="3" t="inlineStr">
        <is>
          <t>齿根容许扭矩</t>
        </is>
      </c>
      <c r="D14" s="3" t="inlineStr">
        <is>
          <t>蜗轮容量</t>
        </is>
      </c>
      <c r="E14" s="3" t="inlineStr">
        <is>
          <t>安全系数 SF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22" customWidth="1" min="3" max="3"/>
    <col width="12" customWidth="1" min="4" max="4"/>
    <col width="12" customWidth="1" min="5" max="5"/>
    <col width="10" customWidth="1" min="6" max="6"/>
    <col width="18" customWidth="1" min="7" max="7"/>
  </cols>
  <sheetData>
    <row r="1">
      <c r="A1" s="1" t="inlineStr">
        <is>
          <t>设计校核</t>
        </is>
      </c>
    </row>
    <row r="2">
      <c r="A2" s="2" t="inlineStr">
        <is>
          <t>序号</t>
        </is>
      </c>
      <c r="B2" s="2" t="inlineStr">
        <is>
          <t>校核项</t>
        </is>
      </c>
      <c r="C2" s="2" t="inlineStr">
        <is>
          <t>公式</t>
        </is>
      </c>
      <c r="D2" s="2" t="inlineStr">
        <is>
          <t>许用值</t>
        </is>
      </c>
      <c r="E2" s="2" t="inlineStr">
        <is>
          <t>实际值</t>
        </is>
      </c>
      <c r="F2" s="2" t="inlineStr">
        <is>
          <t>安全系数</t>
        </is>
      </c>
      <c r="G2" s="2" t="inlineStr">
        <is>
          <t>结论</t>
        </is>
      </c>
    </row>
    <row r="3">
      <c r="A3" s="3" t="n">
        <v>1</v>
      </c>
      <c r="B3" s="3" t="inlineStr">
        <is>
          <t>叶面气动载荷</t>
        </is>
      </c>
      <c r="C3" s="3" t="inlineStr">
        <is>
          <t>F = ½ρV²·Cd·A总</t>
        </is>
      </c>
      <c r="D3" s="3" t="inlineStr">
        <is>
          <t>—</t>
        </is>
      </c>
      <c r="E3" s="3" t="n">
        <v>363</v>
      </c>
      <c r="F3" s="3" t="inlineStr">
        <is>
          <t>—</t>
        </is>
      </c>
      <c r="G3" s="3" t="inlineStr">
        <is>
          <t>20 m/s 工况</t>
        </is>
      </c>
    </row>
    <row r="4">
      <c r="A4" s="3" t="n">
        <v>2</v>
      </c>
      <c r="B4" s="3" t="inlineStr">
        <is>
          <t>叶轴角力矩</t>
        </is>
      </c>
      <c r="C4" s="3" t="inlineStr">
        <is>
          <t>M = q·Cm·A·c</t>
        </is>
      </c>
      <c r="D4" s="3" t="inlineStr">
        <is>
          <t>—</t>
        </is>
      </c>
      <c r="E4" s="3" t="n">
        <v>3.62</v>
      </c>
      <c r="F4" s="3" t="inlineStr">
        <is>
          <t>—</t>
        </is>
      </c>
      <c r="G4" s="3" t="inlineStr">
        <is>
          <t>Cm=0.05</t>
        </is>
      </c>
    </row>
    <row r="5">
      <c r="A5" s="3" t="n">
        <v>3</v>
      </c>
      <c r="B5" s="3" t="inlineStr">
        <is>
          <t>蜗轮65齿根</t>
        </is>
      </c>
      <c r="C5" s="3" t="inlineStr">
        <is>
          <t>σ = Wt/(b·m·Y)</t>
        </is>
      </c>
      <c r="D5" s="3" t="inlineStr">
        <is>
          <t>60 MPa</t>
        </is>
      </c>
      <c r="E5" s="3" t="n">
        <v>8.199999999999999</v>
      </c>
      <c r="F5" s="3" t="n">
        <v>7.3</v>
      </c>
      <c r="G5" s="3" t="inlineStr">
        <is>
          <t>合格（方案一）</t>
        </is>
      </c>
    </row>
    <row r="6">
      <c r="A6" s="3" t="n">
        <v>4</v>
      </c>
      <c r="B6" s="3" t="inlineStr">
        <is>
          <t>末级蜗轮齿根</t>
        </is>
      </c>
      <c r="C6" s="3" t="inlineStr">
        <is>
          <t>σ = Wt/(b·m·Y)</t>
        </is>
      </c>
      <c r="D6" s="3" t="inlineStr">
        <is>
          <t>150 MPa</t>
        </is>
      </c>
      <c r="E6" s="3" t="n">
        <v>76.40000000000001</v>
      </c>
      <c r="F6" s="3" t="n">
        <v>1.96</v>
      </c>
      <c r="G6" s="3" t="inlineStr">
        <is>
          <t>合格（补强后）</t>
        </is>
      </c>
    </row>
    <row r="7">
      <c r="A7" s="3" t="n">
        <v>5</v>
      </c>
      <c r="B7" s="3" t="inlineStr">
        <is>
          <t>丝杆自锁</t>
        </is>
      </c>
      <c r="C7" s="3" t="inlineStr">
        <is>
          <t>λ ≤ ρ</t>
        </is>
      </c>
      <c r="D7" s="3" t="inlineStr">
        <is>
          <t>ρ=5.7°</t>
        </is>
      </c>
      <c r="E7" s="3" t="n">
        <v>7.13</v>
      </c>
      <c r="F7" s="3" t="n">
        <v>0.8</v>
      </c>
      <c r="G7" s="3" t="inlineStr">
        <is>
          <t>不自锁 → 加制动器</t>
        </is>
      </c>
    </row>
    <row r="8">
      <c r="A8" s="3" t="n">
        <v>6</v>
      </c>
      <c r="B8" s="3" t="inlineStr">
        <is>
          <t>摇臂销剪切</t>
        </is>
      </c>
      <c r="C8" s="3" t="inlineStr">
        <is>
          <t>τ = F/A</t>
        </is>
      </c>
      <c r="D8" s="3" t="inlineStr">
        <is>
          <t>108 MPa</t>
        </is>
      </c>
      <c r="E8" s="3" t="n">
        <v>21.6</v>
      </c>
      <c r="F8" s="3" t="n">
        <v>5</v>
      </c>
      <c r="G8" s="3" t="inlineStr">
        <is>
          <t>合格</t>
        </is>
      </c>
    </row>
    <row r="9">
      <c r="A9" s="3" t="n">
        <v>7</v>
      </c>
      <c r="B9" s="3" t="inlineStr">
        <is>
          <t>叶片框螺丝剪切</t>
        </is>
      </c>
      <c r="C9" s="3" t="inlineStr">
        <is>
          <t>τ = F/(πd²/4)</t>
        </is>
      </c>
      <c r="D9" s="3" t="inlineStr">
        <is>
          <t>2121 N</t>
        </is>
      </c>
      <c r="E9" s="3" t="n">
        <v>108</v>
      </c>
      <c r="F9" s="3" t="n">
        <v>19.6</v>
      </c>
      <c r="G9" s="3" t="inlineStr">
        <is>
          <t>合格</t>
        </is>
      </c>
    </row>
    <row r="10">
      <c r="A10" s="3" t="n">
        <v>8</v>
      </c>
      <c r="B10" s="3" t="inlineStr">
        <is>
          <t>叶片框局部弯曲</t>
        </is>
      </c>
      <c r="C10" s="3" t="inlineStr">
        <is>
          <t>σ = 6M/(b·t²)</t>
        </is>
      </c>
      <c r="D10" s="3" t="inlineStr">
        <is>
          <t>138 MPa</t>
        </is>
      </c>
      <c r="E10" s="3" t="n">
        <v>27</v>
      </c>
      <c r="F10" s="3" t="n">
        <v>5.1</v>
      </c>
      <c r="G10" s="3" t="inlineStr">
        <is>
          <t>合格（叶根 6 mm）</t>
        </is>
      </c>
    </row>
    <row r="11">
      <c r="A11" s="3" t="n">
        <v>9</v>
      </c>
      <c r="B11" s="3" t="inlineStr">
        <is>
          <t>压带接触压强</t>
        </is>
      </c>
      <c r="C11" s="3" t="inlineStr">
        <is>
          <t>p = F/(b·L)</t>
        </is>
      </c>
      <c r="D11" s="3" t="inlineStr">
        <is>
          <t>24 MPa</t>
        </is>
      </c>
      <c r="E11" s="3" t="n">
        <v>3.7</v>
      </c>
      <c r="F11" s="3" t="n">
        <v>6.5</v>
      </c>
      <c r="G11" s="3" t="inlineStr">
        <is>
          <t>合格</t>
        </is>
      </c>
    </row>
    <row r="12">
      <c r="A12" s="3" t="n">
        <v>10</v>
      </c>
      <c r="B12" s="3" t="inlineStr">
        <is>
          <t>0→15° 响应</t>
        </is>
      </c>
      <c r="C12" s="3" t="inlineStr">
        <is>
          <t>t = N/ƒ</t>
        </is>
      </c>
      <c r="D12" s="3" t="inlineStr">
        <is>
          <t>≤2 s</t>
        </is>
      </c>
      <c r="E12" s="3" t="n">
        <v>1.67</v>
      </c>
      <c r="F12" s="3" t="n">
        <v>1.2</v>
      </c>
      <c r="G12" s="3" t="inlineStr">
        <is>
          <t>合格</t>
        </is>
      </c>
    </row>
    <row r="13">
      <c r="A13" s="3" t="n">
        <v>11</v>
      </c>
      <c r="B13" s="3" t="inlineStr">
        <is>
          <t>电机扭矩余量</t>
        </is>
      </c>
      <c r="C13" s="3" t="inlineStr">
        <is>
          <t>SF = T电机/T需求</t>
        </is>
      </c>
      <c r="D13" s="3" t="inlineStr">
        <is>
          <t>≥2</t>
        </is>
      </c>
      <c r="E13" s="3" t="n">
        <v>59</v>
      </c>
      <c r="F13" s="3" t="n">
        <v>59</v>
      </c>
      <c r="G13" s="3" t="inlineStr">
        <is>
          <t>合格</t>
        </is>
      </c>
    </row>
    <row r="14">
      <c r="A14" s="3" t="n">
        <v>12</v>
      </c>
      <c r="B14" s="3" t="inlineStr">
        <is>
          <t>丝杆临界转速</t>
        </is>
      </c>
      <c r="C14" s="3" t="inlineStr">
        <is>
          <t>n = D·λ·10⁷/L²</t>
        </is>
      </c>
      <c r="D14" s="3" t="inlineStr">
        <is>
          <t>0.8·n_c</t>
        </is>
      </c>
      <c r="E14" s="3" t="n">
        <v>42000</v>
      </c>
      <c r="F14" s="3" t="n">
        <v>2.1</v>
      </c>
      <c r="G14" s="3" t="inlineStr">
        <is>
          <t>合格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2026-10-15T02:47:39Z</dcterms:created>
  <dcterms:modified xsi:type="dcterms:W3CDTF">2026-10-15T03:14:16Z</dcterms:modified>
</cp:coreProperties>
</file>