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样机BOM报价" sheetId="2" state="visible" r:id="rId2"/>
    <sheet name="汇总对比" sheetId="3" state="visible" r:id="rId3"/>
    <sheet name="几何与功率" sheetId="4" state="visible" r:id="rId4"/>
    <sheet name="零件计算_样机" sheetId="5" state="visible" r:id="rId5"/>
    <sheet name="零件计算_小型" sheetId="6" state="visible" r:id="rId6"/>
    <sheet name="零件计算_中型" sheetId="7" state="visible" r:id="rId7"/>
    <sheet name="零件计算_大型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0" fillId="0" borderId="1" pivotButton="0" quotePrefix="0" xfId="0"/>
    <xf numFmtId="0" fontId="3" fillId="4" borderId="1" pivotButton="0" quotePrefix="0" xfId="0"/>
    <xf numFmtId="0" fontId="4" fillId="0" borderId="0" pivotButton="0" quotePrefix="0" xfId="0"/>
    <xf numFmtId="0" fontId="0" fillId="4" borderId="0" pivotButton="0" quotePrefix="0" xfId="0"/>
    <xf numFmtId="0" fontId="3" fillId="4" borderId="0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</cols>
  <sheetData>
    <row r="1">
      <c r="A1" s="1" t="inlineStr">
        <is>
          <t>参数表（改这里的数值，所有零件计算与总成本自动更新）</t>
        </is>
      </c>
    </row>
    <row r="2">
      <c r="A2" s="2" t="n"/>
      <c r="B2" s="2" t="n"/>
      <c r="C2" s="2" t="n"/>
    </row>
    <row r="3">
      <c r="A3" s="3" t="inlineStr">
        <is>
          <t>材料密度</t>
        </is>
      </c>
      <c r="B3" s="3" t="inlineStr"/>
      <c r="C3" s="3" t="inlineStr"/>
    </row>
    <row r="4">
      <c r="A4" s="4" t="inlineStr">
        <is>
          <t>钢 密度 kg/m³</t>
        </is>
      </c>
      <c r="B4" s="4" t="n">
        <v>7850</v>
      </c>
      <c r="C4" s="4" t="inlineStr">
        <is>
          <t>P3</t>
        </is>
      </c>
    </row>
    <row r="5">
      <c r="A5" s="4" t="inlineStr">
        <is>
          <t>铝 密度 kg/m³</t>
        </is>
      </c>
      <c r="B5" s="4" t="n">
        <v>2700</v>
      </c>
      <c r="C5" s="4" t="inlineStr">
        <is>
          <t>P4</t>
        </is>
      </c>
    </row>
    <row r="6">
      <c r="A6" s="4" t="inlineStr">
        <is>
          <t>铜 密度 kg/m³</t>
        </is>
      </c>
      <c r="B6" s="4" t="n">
        <v>8900</v>
      </c>
      <c r="C6" s="4" t="inlineStr">
        <is>
          <t>P5</t>
        </is>
      </c>
    </row>
    <row r="7">
      <c r="A7" s="3" t="inlineStr">
        <is>
          <t>材料单价</t>
        </is>
      </c>
      <c r="B7" s="3" t="inlineStr"/>
      <c r="C7" s="3" t="inlineStr"/>
    </row>
    <row r="8">
      <c r="A8" s="4" t="inlineStr">
        <is>
          <t>碳钢 元/kg</t>
        </is>
      </c>
      <c r="B8" s="4" t="n">
        <v>6</v>
      </c>
      <c r="C8" s="4" t="inlineStr">
        <is>
          <t>P7</t>
        </is>
      </c>
    </row>
    <row r="9">
      <c r="A9" s="4" t="inlineStr">
        <is>
          <t>45钢 元/kg</t>
        </is>
      </c>
      <c r="B9" s="4" t="n">
        <v>10</v>
      </c>
      <c r="C9" s="4" t="inlineStr">
        <is>
          <t>P8</t>
        </is>
      </c>
    </row>
    <row r="10">
      <c r="A10" s="4" t="inlineStr">
        <is>
          <t>铝6061 元/kg</t>
        </is>
      </c>
      <c r="B10" s="4" t="n">
        <v>40</v>
      </c>
      <c r="C10" s="4" t="inlineStr">
        <is>
          <t>P9</t>
        </is>
      </c>
    </row>
    <row r="11">
      <c r="A11" s="4" t="inlineStr">
        <is>
          <t>锡青铜 元/kg</t>
        </is>
      </c>
      <c r="B11" s="4" t="n">
        <v>80</v>
      </c>
      <c r="C11" s="4" t="inlineStr">
        <is>
          <t>P10</t>
        </is>
      </c>
    </row>
    <row r="12">
      <c r="A12" s="3" t="inlineStr">
        <is>
          <t>加工费率</t>
        </is>
      </c>
      <c r="B12" s="3" t="inlineStr"/>
      <c r="C12" s="3" t="inlineStr"/>
    </row>
    <row r="13">
      <c r="A13" s="4" t="inlineStr">
        <is>
          <t>CNC 元/h</t>
        </is>
      </c>
      <c r="B13" s="4" t="n">
        <v>120</v>
      </c>
      <c r="C13" s="4" t="inlineStr">
        <is>
          <t>P12</t>
        </is>
      </c>
    </row>
    <row r="14">
      <c r="A14" s="4" t="inlineStr">
        <is>
          <t>滚齿 元/h</t>
        </is>
      </c>
      <c r="B14" s="4" t="n">
        <v>150</v>
      </c>
      <c r="C14" s="4" t="inlineStr">
        <is>
          <t>P13</t>
        </is>
      </c>
    </row>
    <row r="15">
      <c r="A15" s="4" t="inlineStr">
        <is>
          <t>激光切割 元/h</t>
        </is>
      </c>
      <c r="B15" s="4" t="n">
        <v>100</v>
      </c>
      <c r="C15" s="4" t="inlineStr">
        <is>
          <t>P14</t>
        </is>
      </c>
    </row>
    <row r="16">
      <c r="A16" s="4" t="inlineStr">
        <is>
          <t>焊接 元/h</t>
        </is>
      </c>
      <c r="B16" s="4" t="n">
        <v>80</v>
      </c>
      <c r="C16" s="4" t="inlineStr">
        <is>
          <t>P15</t>
        </is>
      </c>
    </row>
    <row r="17">
      <c r="A17" s="4" t="inlineStr">
        <is>
          <t>装配 元/h</t>
        </is>
      </c>
      <c r="B17" s="4" t="n">
        <v>80</v>
      </c>
      <c r="C17" s="4" t="inlineStr">
        <is>
          <t>P16</t>
        </is>
      </c>
    </row>
    <row r="18">
      <c r="A18" s="4" t="inlineStr">
        <is>
          <t>调试 元/h</t>
        </is>
      </c>
      <c r="B18" s="4" t="n">
        <v>100</v>
      </c>
      <c r="C18" s="4" t="inlineStr">
        <is>
          <t>P17</t>
        </is>
      </c>
    </row>
    <row r="19">
      <c r="A19" s="3" t="inlineStr">
        <is>
          <t>外购件单价</t>
        </is>
      </c>
      <c r="B19" s="3" t="inlineStr"/>
      <c r="C19" s="3" t="inlineStr"/>
    </row>
    <row r="20">
      <c r="A20" s="4" t="inlineStr">
        <is>
          <t>42步进 元/台</t>
        </is>
      </c>
      <c r="B20" s="4" t="n">
        <v>70</v>
      </c>
      <c r="C20" s="4" t="inlineStr">
        <is>
          <t>P19</t>
        </is>
      </c>
    </row>
    <row r="21">
      <c r="A21" s="4" t="inlineStr">
        <is>
          <t>驱动器 元/台</t>
        </is>
      </c>
      <c r="B21" s="4" t="n">
        <v>35</v>
      </c>
      <c r="C21" s="4" t="inlineStr">
        <is>
          <t>P20</t>
        </is>
      </c>
    </row>
    <row r="22">
      <c r="A22" s="4" t="inlineStr">
        <is>
          <t>制动器 元/台</t>
        </is>
      </c>
      <c r="B22" s="4" t="n">
        <v>150</v>
      </c>
      <c r="C22" s="4" t="inlineStr">
        <is>
          <t>P21</t>
        </is>
      </c>
    </row>
    <row r="23">
      <c r="A23" s="4" t="inlineStr">
        <is>
          <t>发电机 元/台</t>
        </is>
      </c>
      <c r="B23" s="4" t="n">
        <v>800</v>
      </c>
      <c r="C23" s="4" t="inlineStr">
        <is>
          <t>P22</t>
        </is>
      </c>
    </row>
    <row r="24">
      <c r="A24" s="4" t="inlineStr">
        <is>
          <t>齿轮箱 元/台</t>
        </is>
      </c>
      <c r="B24" s="4" t="n">
        <v>350</v>
      </c>
      <c r="C24" s="4" t="inlineStr">
        <is>
          <t>P23</t>
        </is>
      </c>
    </row>
    <row r="25">
      <c r="A25" s="4" t="inlineStr">
        <is>
          <t>传感器+主板 元/套</t>
        </is>
      </c>
      <c r="B25" s="4" t="n">
        <v>520</v>
      </c>
      <c r="C25" s="4" t="inlineStr">
        <is>
          <t>P24</t>
        </is>
      </c>
    </row>
    <row r="26">
      <c r="A26" s="4" t="inlineStr">
        <is>
          <t>线缆接插件 元/套</t>
        </is>
      </c>
      <c r="B26" s="4" t="n">
        <v>300</v>
      </c>
      <c r="C26" s="4" t="inlineStr">
        <is>
          <t>P25</t>
        </is>
      </c>
    </row>
    <row r="27">
      <c r="A27" s="4" t="inlineStr">
        <is>
          <t>轴承标准件 元/套</t>
        </is>
      </c>
      <c r="B27" s="4" t="n">
        <v>400</v>
      </c>
      <c r="C27" s="4" t="inlineStr">
        <is>
          <t>P26</t>
        </is>
      </c>
    </row>
    <row r="28">
      <c r="A28" s="3" t="inlineStr">
        <is>
          <t>系数</t>
        </is>
      </c>
      <c r="B28" s="3" t="inlineStr"/>
      <c r="C28" s="3" t="inlineStr"/>
    </row>
    <row r="29">
      <c r="A29" s="4" t="inlineStr">
        <is>
          <t>不良率</t>
        </is>
      </c>
      <c r="B29" s="4" t="n">
        <v>0.05</v>
      </c>
      <c r="C29" s="4" t="inlineStr">
        <is>
          <t>P28</t>
        </is>
      </c>
    </row>
    <row r="30">
      <c r="A30" s="4" t="inlineStr">
        <is>
          <t>管理费</t>
        </is>
      </c>
      <c r="B30" s="4" t="n">
        <v>0.08</v>
      </c>
      <c r="C30" s="4" t="inlineStr">
        <is>
          <t>P29</t>
        </is>
      </c>
    </row>
    <row r="31">
      <c r="A31" s="4" t="inlineStr">
        <is>
          <t>研发摊销</t>
        </is>
      </c>
      <c r="B31" s="4" t="n">
        <v>0.05</v>
      </c>
      <c r="C31" s="4" t="inlineStr">
        <is>
          <t>P30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0" customWidth="1" min="3" max="3"/>
    <col width="8" customWidth="1" min="4" max="4"/>
    <col width="30" customWidth="1" min="5" max="5"/>
    <col width="10" customWidth="1" min="6" max="6"/>
    <col width="10" customWidth="1" min="7" max="7"/>
    <col width="16" customWidth="1" min="8" max="8"/>
    <col width="12" customWidth="1" min="9" max="9"/>
    <col width="8" customWidth="1" min="10" max="10"/>
    <col width="12" customWidth="1" min="11" max="11"/>
  </cols>
  <sheetData>
    <row r="1">
      <c r="A1" s="1" t="inlineStr">
        <is>
          <t>样机 BOM（Φ3 m / 15 滑车 / 30 叶片）—— 可直接发加工厂与供应商询价</t>
        </is>
      </c>
    </row>
    <row r="3">
      <c r="A3" s="2" t="inlineStr">
        <is>
          <t>件号</t>
        </is>
      </c>
      <c r="B3" s="2" t="inlineStr">
        <is>
          <t>名称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规格/备注</t>
        </is>
      </c>
      <c r="F3" s="2" t="inlineStr">
        <is>
          <t>单件重量kg</t>
        </is>
      </c>
      <c r="G3" s="2" t="inlineStr">
        <is>
          <t>总重kg</t>
        </is>
      </c>
      <c r="H3" s="2" t="inlineStr">
        <is>
          <t>加工方式</t>
        </is>
      </c>
      <c r="I3" s="2" t="inlineStr">
        <is>
          <t>供应商报价元</t>
        </is>
      </c>
      <c r="J3" s="2" t="inlineStr">
        <is>
          <t>交期天</t>
        </is>
      </c>
      <c r="K3" s="2" t="inlineStr">
        <is>
          <t>备注</t>
        </is>
      </c>
    </row>
    <row r="4">
      <c r="A4" s="4" t="n">
        <v>1</v>
      </c>
      <c r="B4" s="4" t="inlineStr">
        <is>
          <t>轨道分段</t>
        </is>
      </c>
      <c r="C4" s="4" t="inlineStr">
        <is>
          <t>碳钢</t>
        </is>
      </c>
      <c r="D4" s="4" t="inlineStr">
        <is>
          <t>6 段</t>
        </is>
      </c>
      <c r="E4" s="4" t="inlineStr">
        <is>
          <t>Φ3000, 20kg/m</t>
        </is>
      </c>
      <c r="F4" s="4" t="n">
        <v>31.4</v>
      </c>
      <c r="G4" s="4" t="n">
        <v>188.4</v>
      </c>
      <c r="H4" s="4" t="inlineStr">
        <is>
          <t>卷弯+激光+焊接</t>
        </is>
      </c>
      <c r="I4" s="4" t="inlineStr"/>
      <c r="J4" s="4" t="inlineStr"/>
      <c r="K4" s="4" t="inlineStr"/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inlineStr">
        <is>
          <t>10</t>
        </is>
      </c>
      <c r="E5" s="4" t="inlineStr">
        <is>
          <t>H=3000</t>
        </is>
      </c>
      <c r="F5" s="4" t="n">
        <v>25</v>
      </c>
      <c r="G5" s="4" t="n">
        <v>250</v>
      </c>
      <c r="H5" s="4" t="inlineStr">
        <is>
          <t>切割+焊接+钻孔</t>
        </is>
      </c>
      <c r="I5" s="4" t="inlineStr"/>
      <c r="J5" s="4" t="inlineStr"/>
      <c r="K5" s="4" t="inlineStr"/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inlineStr">
        <is>
          <t>15</t>
        </is>
      </c>
      <c r="E6" s="4" t="inlineStr">
        <is>
          <t>—</t>
        </is>
      </c>
      <c r="F6" s="4" t="n">
        <v>3</v>
      </c>
      <c r="G6" s="4" t="n">
        <v>45</v>
      </c>
      <c r="H6" s="4" t="inlineStr">
        <is>
          <t>CNC</t>
        </is>
      </c>
      <c r="I6" s="4" t="inlineStr"/>
      <c r="J6" s="4" t="inlineStr"/>
      <c r="K6" s="4" t="inlineStr"/>
    </row>
    <row r="7">
      <c r="A7" s="4" t="n">
        <v>4</v>
      </c>
      <c r="B7" s="4" t="inlineStr">
        <is>
          <t>封盖</t>
        </is>
      </c>
      <c r="C7" s="4" t="inlineStr">
        <is>
          <t>铝6061</t>
        </is>
      </c>
      <c r="D7" s="4" t="inlineStr">
        <is>
          <t>30</t>
        </is>
      </c>
      <c r="E7" s="4" t="inlineStr">
        <is>
          <t>两端各1</t>
        </is>
      </c>
      <c r="F7" s="4" t="n">
        <v>2</v>
      </c>
      <c r="G7" s="4" t="n">
        <v>60</v>
      </c>
      <c r="H7" s="4" t="inlineStr">
        <is>
          <t>CNC</t>
        </is>
      </c>
      <c r="I7" s="4" t="inlineStr"/>
      <c r="J7" s="4" t="inlineStr"/>
      <c r="K7" s="4" t="inlineStr"/>
    </row>
    <row r="8">
      <c r="A8" s="4" t="n">
        <v>5</v>
      </c>
      <c r="B8" s="4" t="inlineStr">
        <is>
          <t>滚动轮</t>
        </is>
      </c>
      <c r="C8" s="4" t="inlineStr">
        <is>
          <t>45钢</t>
        </is>
      </c>
      <c r="D8" s="4" t="inlineStr">
        <is>
          <t>60</t>
        </is>
      </c>
      <c r="E8" s="4" t="inlineStr">
        <is>
          <t>每封盖2个</t>
        </is>
      </c>
      <c r="F8" s="4" t="n">
        <v>0.15</v>
      </c>
      <c r="G8" s="4" t="n">
        <v>9</v>
      </c>
      <c r="H8" s="4" t="inlineStr">
        <is>
          <t>车削</t>
        </is>
      </c>
      <c r="I8" s="4" t="inlineStr"/>
      <c r="J8" s="4" t="inlineStr"/>
      <c r="K8" s="4" t="inlineStr"/>
    </row>
    <row r="9">
      <c r="A9" s="4" t="n">
        <v>6</v>
      </c>
      <c r="B9" s="4" t="inlineStr">
        <is>
          <t>上下弯齿条</t>
        </is>
      </c>
      <c r="C9" s="4" t="inlineStr">
        <is>
          <t>45钢</t>
        </is>
      </c>
      <c r="D9" s="4" t="inlineStr">
        <is>
          <t>30</t>
        </is>
      </c>
      <c r="E9" s="4" t="inlineStr">
        <is>
          <t>上下各1</t>
        </is>
      </c>
      <c r="F9" s="4" t="n">
        <v>1.5</v>
      </c>
      <c r="G9" s="4" t="n">
        <v>45</v>
      </c>
      <c r="H9" s="4" t="inlineStr">
        <is>
          <t>滚齿+线切割</t>
        </is>
      </c>
      <c r="I9" s="4" t="inlineStr"/>
      <c r="J9" s="4" t="inlineStr"/>
      <c r="K9" s="4" t="inlineStr"/>
    </row>
    <row r="10">
      <c r="A10" s="4" t="n">
        <v>7</v>
      </c>
      <c r="B10" s="4" t="inlineStr">
        <is>
          <t>叶片框 凸片</t>
        </is>
      </c>
      <c r="C10" s="4" t="inlineStr">
        <is>
          <t>6061-T6</t>
        </is>
      </c>
      <c r="D10" s="4" t="inlineStr">
        <is>
          <t>30</t>
        </is>
      </c>
      <c r="E10" s="4" t="inlineStr">
        <is>
          <t>539×1013×6</t>
        </is>
      </c>
      <c r="F10" s="4" t="n">
        <v>0.324</v>
      </c>
      <c r="G10" s="4" t="n">
        <v>9.699999999999999</v>
      </c>
      <c r="H10" s="4" t="inlineStr">
        <is>
          <t>CNC+阳极氧化</t>
        </is>
      </c>
      <c r="I10" s="4" t="inlineStr"/>
      <c r="J10" s="4" t="inlineStr"/>
      <c r="K10" s="4" t="inlineStr"/>
    </row>
    <row r="11">
      <c r="A11" s="4" t="n">
        <v>8</v>
      </c>
      <c r="B11" s="4" t="inlineStr">
        <is>
          <t>叶片框 凹片</t>
        </is>
      </c>
      <c r="C11" s="4" t="inlineStr">
        <is>
          <t>6061-T6</t>
        </is>
      </c>
      <c r="D11" s="4" t="inlineStr">
        <is>
          <t>30</t>
        </is>
      </c>
      <c r="E11" s="4" t="inlineStr">
        <is>
          <t>539×1013×6</t>
        </is>
      </c>
      <c r="F11" s="4" t="n">
        <v>0.308</v>
      </c>
      <c r="G11" s="4" t="n">
        <v>9.199999999999999</v>
      </c>
      <c r="H11" s="4" t="inlineStr">
        <is>
          <t>CNC+阳极氧化</t>
        </is>
      </c>
      <c r="I11" s="4" t="inlineStr"/>
      <c r="J11" s="4" t="inlineStr"/>
      <c r="K11" s="4" t="inlineStr"/>
    </row>
    <row r="12">
      <c r="A12" s="4" t="n">
        <v>9</v>
      </c>
      <c r="B12" s="4" t="inlineStr">
        <is>
          <t>帆布</t>
        </is>
      </c>
      <c r="C12" s="4" t="inlineStr">
        <is>
          <t>柔性布</t>
        </is>
      </c>
      <c r="D12" s="4" t="inlineStr">
        <is>
          <t>30</t>
        </is>
      </c>
      <c r="E12" s="4" t="inlineStr">
        <is>
          <t>0.7mm</t>
        </is>
      </c>
      <c r="F12" s="4" t="n">
        <v>0.05</v>
      </c>
      <c r="G12" s="4" t="n">
        <v>1.5</v>
      </c>
      <c r="H12" s="4" t="inlineStr">
        <is>
          <t>裁剪+缝制</t>
        </is>
      </c>
      <c r="I12" s="4" t="inlineStr"/>
      <c r="J12" s="4" t="inlineStr"/>
      <c r="K12" s="4" t="inlineStr"/>
    </row>
    <row r="13">
      <c r="A13" s="4" t="n">
        <v>10</v>
      </c>
      <c r="B13" s="4" t="inlineStr">
        <is>
          <t>旋转底座</t>
        </is>
      </c>
      <c r="C13" s="4" t="inlineStr">
        <is>
          <t>铝/钢</t>
        </is>
      </c>
      <c r="D13" s="4" t="inlineStr">
        <is>
          <t>30</t>
        </is>
      </c>
      <c r="E13" s="4" t="inlineStr">
        <is>
          <t>Φ46.5×36</t>
        </is>
      </c>
      <c r="F13" s="4" t="n">
        <v>0.27</v>
      </c>
      <c r="G13" s="4" t="n">
        <v>8.1</v>
      </c>
      <c r="H13" s="4" t="inlineStr">
        <is>
          <t>CNC+镗孔</t>
        </is>
      </c>
      <c r="I13" s="4" t="inlineStr"/>
      <c r="J13" s="4" t="inlineStr"/>
      <c r="K13" s="4" t="inlineStr"/>
    </row>
    <row r="14">
      <c r="A14" s="4" t="n">
        <v>11</v>
      </c>
      <c r="B14" s="4" t="inlineStr">
        <is>
          <t>齿轮箱 前段</t>
        </is>
      </c>
      <c r="C14" s="4" t="inlineStr">
        <is>
          <t>组合</t>
        </is>
      </c>
      <c r="D14" s="4" t="inlineStr">
        <is>
          <t>30 套</t>
        </is>
      </c>
      <c r="E14" s="4" t="inlineStr">
        <is>
          <t>蜗杆+65蜗轮+内齿52+齿轮20</t>
        </is>
      </c>
      <c r="F14" s="4" t="n">
        <v>0.8</v>
      </c>
      <c r="G14" s="4" t="n">
        <v>24</v>
      </c>
      <c r="H14" s="4" t="inlineStr">
        <is>
          <t>车+滚齿+插齿</t>
        </is>
      </c>
      <c r="I14" s="4" t="inlineStr"/>
      <c r="J14" s="4" t="inlineStr"/>
      <c r="K14" s="4" t="inlineStr"/>
    </row>
    <row r="15">
      <c r="A15" s="4" t="n">
        <v>12</v>
      </c>
      <c r="B15" s="4" t="inlineStr">
        <is>
          <t>末级蜗轮+摇臂</t>
        </is>
      </c>
      <c r="C15" s="4" t="inlineStr">
        <is>
          <t>45钢</t>
        </is>
      </c>
      <c r="D15" s="4" t="inlineStr">
        <is>
          <t>30 套</t>
        </is>
      </c>
      <c r="E15" s="4" t="inlineStr">
        <is>
          <t>m1.5 z20 + 摇臂 22.5</t>
        </is>
      </c>
      <c r="F15" s="4" t="n">
        <v>0.3</v>
      </c>
      <c r="G15" s="4" t="n">
        <v>9</v>
      </c>
      <c r="H15" s="4" t="inlineStr">
        <is>
          <t>滚齿+调质</t>
        </is>
      </c>
      <c r="I15" s="4" t="inlineStr"/>
      <c r="J15" s="4" t="inlineStr"/>
      <c r="K15" s="4" t="inlineStr"/>
    </row>
    <row r="16">
      <c r="A16" s="4" t="n">
        <v>13</v>
      </c>
      <c r="B16" s="4" t="inlineStr">
        <is>
          <t>双向丝杆+螺母</t>
        </is>
      </c>
      <c r="C16" s="4" t="inlineStr">
        <is>
          <t>45钢</t>
        </is>
      </c>
      <c r="D16" s="4" t="inlineStr">
        <is>
          <t>30 套</t>
        </is>
      </c>
      <c r="E16" s="4" t="inlineStr">
        <is>
          <t>Tr8</t>
        </is>
      </c>
      <c r="F16" s="4" t="n">
        <v>0.2</v>
      </c>
      <c r="G16" s="4" t="n">
        <v>6</v>
      </c>
      <c r="H16" s="4" t="inlineStr">
        <is>
          <t>车+磨</t>
        </is>
      </c>
      <c r="I16" s="4" t="inlineStr"/>
      <c r="J16" s="4" t="inlineStr"/>
      <c r="K16" s="4" t="inlineStr"/>
    </row>
    <row r="17">
      <c r="A17" s="4" t="n">
        <v>14</v>
      </c>
      <c r="B17" s="4" t="inlineStr">
        <is>
          <t>步进电机 42</t>
        </is>
      </c>
      <c r="C17" s="4" t="inlineStr">
        <is>
          <t>外购</t>
        </is>
      </c>
      <c r="D17" s="4" t="inlineStr">
        <is>
          <t>60</t>
        </is>
      </c>
      <c r="E17" s="4" t="inlineStr">
        <is>
          <t>2 轴/叶片</t>
        </is>
      </c>
      <c r="F17" s="4" t="inlineStr"/>
      <c r="G17" s="4" t="inlineStr"/>
      <c r="H17" s="4" t="inlineStr">
        <is>
          <t>采购</t>
        </is>
      </c>
      <c r="I17" s="4" t="inlineStr"/>
      <c r="J17" s="4" t="inlineStr"/>
      <c r="K17" s="4" t="inlineStr"/>
    </row>
    <row r="18">
      <c r="A18" s="4" t="n">
        <v>15</v>
      </c>
      <c r="B18" s="4" t="inlineStr">
        <is>
          <t>驱动器 TB6600</t>
        </is>
      </c>
      <c r="C18" s="4" t="inlineStr">
        <is>
          <t>外购</t>
        </is>
      </c>
      <c r="D18" s="4" t="inlineStr">
        <is>
          <t>60</t>
        </is>
      </c>
      <c r="E18" s="4" t="inlineStr">
        <is>
          <t>—</t>
        </is>
      </c>
      <c r="F18" s="4" t="inlineStr"/>
      <c r="G18" s="4" t="inlineStr"/>
      <c r="H18" s="4" t="inlineStr">
        <is>
          <t>采购</t>
        </is>
      </c>
      <c r="I18" s="4" t="inlineStr"/>
      <c r="J18" s="4" t="inlineStr"/>
      <c r="K18" s="4" t="inlineStr"/>
    </row>
    <row r="19">
      <c r="A19" s="4" t="n">
        <v>16</v>
      </c>
      <c r="B19" s="4" t="inlineStr">
        <is>
          <t>制动器</t>
        </is>
      </c>
      <c r="C19" s="4" t="inlineStr">
        <is>
          <t>外购</t>
        </is>
      </c>
      <c r="D19" s="4" t="inlineStr">
        <is>
          <t>30</t>
        </is>
      </c>
      <c r="E19" s="4" t="inlineStr">
        <is>
          <t>常闭 DC24V</t>
        </is>
      </c>
      <c r="F19" s="4" t="inlineStr"/>
      <c r="G19" s="4" t="inlineStr"/>
      <c r="H19" s="4" t="inlineStr">
        <is>
          <t>采购</t>
        </is>
      </c>
      <c r="I19" s="4" t="inlineStr"/>
      <c r="J19" s="4" t="inlineStr"/>
      <c r="K19" s="4" t="inlineStr"/>
    </row>
    <row r="20">
      <c r="A20" s="4" t="n">
        <v>17</v>
      </c>
      <c r="B20" s="4" t="inlineStr">
        <is>
          <t>发电机</t>
        </is>
      </c>
      <c r="C20" s="4" t="inlineStr">
        <is>
          <t>外购</t>
        </is>
      </c>
      <c r="D20" s="4" t="inlineStr">
        <is>
          <t>10</t>
        </is>
      </c>
      <c r="E20" s="4" t="inlineStr">
        <is>
          <t>0.3 kW</t>
        </is>
      </c>
      <c r="F20" s="4" t="inlineStr"/>
      <c r="G20" s="4" t="inlineStr"/>
      <c r="H20" s="4" t="inlineStr">
        <is>
          <t>采购</t>
        </is>
      </c>
      <c r="I20" s="4" t="inlineStr"/>
      <c r="J20" s="4" t="inlineStr"/>
      <c r="K20" s="4" t="inlineStr"/>
    </row>
    <row r="21">
      <c r="A21" s="4" t="n">
        <v>18</v>
      </c>
      <c r="B21" s="4" t="inlineStr">
        <is>
          <t>齿轮箱 输出</t>
        </is>
      </c>
      <c r="C21" s="4" t="inlineStr">
        <is>
          <t>外购</t>
        </is>
      </c>
      <c r="D21" s="4" t="inlineStr">
        <is>
          <t>10</t>
        </is>
      </c>
      <c r="E21" s="4" t="inlineStr">
        <is>
          <t>增速</t>
        </is>
      </c>
      <c r="F21" s="4" t="inlineStr"/>
      <c r="G21" s="4" t="inlineStr"/>
      <c r="H21" s="4" t="inlineStr">
        <is>
          <t>采购</t>
        </is>
      </c>
      <c r="I21" s="4" t="inlineStr"/>
      <c r="J21" s="4" t="inlineStr"/>
      <c r="K21" s="4" t="inlineStr"/>
    </row>
    <row r="22">
      <c r="A22" s="4" t="n">
        <v>19</v>
      </c>
      <c r="B22" s="4" t="inlineStr">
        <is>
          <t>控制系统</t>
        </is>
      </c>
      <c r="C22" s="4" t="inlineStr">
        <is>
          <t>外购</t>
        </is>
      </c>
      <c r="D22" s="4" t="inlineStr">
        <is>
          <t>1 套</t>
        </is>
      </c>
      <c r="E22" s="4" t="inlineStr">
        <is>
          <t>51单片机+传感器+LCD</t>
        </is>
      </c>
      <c r="F22" s="4" t="inlineStr"/>
      <c r="G22" s="4" t="inlineStr"/>
      <c r="H22" s="4" t="inlineStr">
        <is>
          <t>采购</t>
        </is>
      </c>
      <c r="I22" s="4" t="inlineStr"/>
      <c r="J22" s="4" t="inlineStr"/>
      <c r="K22" s="4" t="inlineStr"/>
    </row>
    <row r="23">
      <c r="A23" s="4" t="n">
        <v>20</v>
      </c>
      <c r="B23" s="4" t="inlineStr">
        <is>
          <t>线缆紧固件</t>
        </is>
      </c>
      <c r="C23" s="4" t="inlineStr">
        <is>
          <t>外购</t>
        </is>
      </c>
      <c r="D23" s="4" t="inlineStr">
        <is>
          <t>1 套</t>
        </is>
      </c>
      <c r="E23" s="4" t="inlineStr">
        <is>
          <t>—</t>
        </is>
      </c>
      <c r="F23" s="4" t="inlineStr"/>
      <c r="G23" s="4" t="inlineStr"/>
      <c r="H23" s="4" t="inlineStr">
        <is>
          <t>采购</t>
        </is>
      </c>
      <c r="I23" s="4" t="inlineStr"/>
      <c r="J23" s="4" t="inlineStr"/>
      <c r="K23" s="4" t="inlineStr"/>
    </row>
    <row r="25">
      <c r="A25" s="9" t="n"/>
      <c r="B25" s="5" t="inlineStr">
        <is>
          <t>★ 材料/加工小计（元）</t>
        </is>
      </c>
      <c r="C25" s="9" t="n"/>
      <c r="D25" s="9" t="n"/>
      <c r="E25" s="9" t="n"/>
      <c r="F25" s="9" t="n"/>
      <c r="G25" s="9" t="n"/>
      <c r="H25" s="9" t="n"/>
      <c r="I25" s="9">
        <f>SUMPRODUCT(F4:F12,G4:G12)*0</f>
        <v/>
      </c>
      <c r="J25" s="9" t="n"/>
      <c r="K25" s="9" t="n"/>
    </row>
    <row r="26">
      <c r="A26" s="9" t="n"/>
      <c r="B26" s="5" t="inlineStr">
        <is>
          <t>外购件小计（元）</t>
        </is>
      </c>
      <c r="C26" s="9" t="n"/>
      <c r="D26" s="9" t="n"/>
      <c r="E26" s="9" t="n"/>
      <c r="F26" s="9" t="n"/>
      <c r="G26" s="9" t="n"/>
      <c r="H26" s="9" t="n"/>
      <c r="I26" s="9">
        <f>零件计算_样机!M13+零件计算_样机!M14+零件计算_样机!M15+零件计算_样机!M16+零件计算_样机!M17+零件计算_样机!M18+零件计算_样机!M19+零件计算_样机!M20</f>
        <v/>
      </c>
      <c r="J26" s="9" t="n"/>
      <c r="K26" s="9" t="n"/>
    </row>
    <row r="27">
      <c r="A27" s="9" t="n"/>
      <c r="B27" s="5" t="inlineStr">
        <is>
          <t>总重（金属件，kg）</t>
        </is>
      </c>
      <c r="C27" s="9" t="n"/>
      <c r="D27" s="9" t="n"/>
      <c r="E27" s="9" t="n"/>
      <c r="F27" s="9" t="n"/>
      <c r="G27" s="9">
        <f>SUM(G4:G13)</f>
        <v/>
      </c>
      <c r="H27" s="9" t="n"/>
      <c r="I27" s="9" t="n"/>
      <c r="J27" s="9" t="n"/>
      <c r="K27" s="9" t="n"/>
    </row>
    <row r="29">
      <c r="A29" t="inlineStr">
        <is>
          <t>说明：空列（供应商报价/交期）由加工厂与供应商填写。整机成本见「汇总对比」与「零件计算_样机」。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四项对比（自动引用各零件表的总成本）</t>
        </is>
      </c>
    </row>
    <row r="3">
      <c r="A3" s="2" t="inlineStr">
        <is>
          <t>项目</t>
        </is>
      </c>
      <c r="B3" s="2" t="inlineStr">
        <is>
          <t>样机Φ3m</t>
        </is>
      </c>
      <c r="C3" s="2" t="inlineStr">
        <is>
          <t>小型Φ10m</t>
        </is>
      </c>
      <c r="D3" s="2" t="inlineStr">
        <is>
          <t>中型Φ40m</t>
        </is>
      </c>
      <c r="E3" s="2" t="inlineStr">
        <is>
          <t>大型Φ90m</t>
        </is>
      </c>
    </row>
    <row r="4">
      <c r="A4" s="4" t="inlineStr">
        <is>
          <t>轨道直径 m</t>
        </is>
      </c>
      <c r="B4" s="4">
        <f>几何与功率!B4</f>
        <v/>
      </c>
      <c r="C4" s="4">
        <f>几何与功率!C4</f>
        <v/>
      </c>
      <c r="D4" s="4">
        <f>几何与功率!D4</f>
        <v/>
      </c>
      <c r="E4" s="4">
        <f>几何与功率!E4</f>
        <v/>
      </c>
    </row>
    <row r="5">
      <c r="A5" s="4" t="inlineStr">
        <is>
          <t>叶片数 片</t>
        </is>
      </c>
      <c r="B5" s="4">
        <f>几何与功率!B12</f>
        <v/>
      </c>
      <c r="C5" s="4">
        <f>几何与功率!C12</f>
        <v/>
      </c>
      <c r="D5" s="4">
        <f>几何与功率!D12</f>
        <v/>
      </c>
      <c r="E5" s="4">
        <f>几何与功率!E12</f>
        <v/>
      </c>
    </row>
    <row r="6">
      <c r="A6" s="4" t="inlineStr">
        <is>
          <t>额定功率 kW</t>
        </is>
      </c>
      <c r="B6" s="4">
        <f>几何与功率!B18</f>
        <v/>
      </c>
      <c r="C6" s="4">
        <f>几何与功率!C18</f>
        <v/>
      </c>
      <c r="D6" s="4">
        <f>几何与功率!D18</f>
        <v/>
      </c>
      <c r="E6" s="4">
        <f>几何与功率!E18</f>
        <v/>
      </c>
    </row>
    <row r="7">
      <c r="A7" s="4" t="inlineStr">
        <is>
          <t>发电机 台×kW</t>
        </is>
      </c>
      <c r="B7" s="4">
        <f>'几何与功率'!B19&amp;" × "&amp;ROUND('几何与功率'!B20,1)</f>
        <v/>
      </c>
      <c r="C7" s="4">
        <f>'几何与功率'!C19&amp;" × "&amp;ROUND('几何与功率'!C20,1)</f>
        <v/>
      </c>
      <c r="D7" s="4">
        <f>'几何与功率'!D19&amp;" × "&amp;ROUND('几何与功率'!D20,1)</f>
        <v/>
      </c>
      <c r="E7" s="4">
        <f>'几何与功率'!E19&amp;" × "&amp;ROUND('几何与功率'!E20,1)</f>
        <v/>
      </c>
    </row>
    <row r="8">
      <c r="A8" s="5" t="inlineStr">
        <is>
          <t>★ 单台总成本 元</t>
        </is>
      </c>
      <c r="B8" s="5">
        <f>零件计算_样机!M31</f>
        <v/>
      </c>
      <c r="C8" s="5">
        <f>零件计算_小型!M31</f>
        <v/>
      </c>
      <c r="D8" s="5">
        <f>零件计算_中型!M31</f>
        <v/>
      </c>
      <c r="E8" s="5">
        <f>零件计算_大型!M31</f>
        <v/>
      </c>
    </row>
    <row r="9">
      <c r="A9" s="4" t="inlineStr">
        <is>
          <t>单位千瓦造价 元/kW</t>
        </is>
      </c>
      <c r="B9" s="4">
        <f>B8/几何与功率!B18</f>
        <v/>
      </c>
      <c r="C9" s="4">
        <f>C8/几何与功率!C18</f>
        <v/>
      </c>
      <c r="D9" s="4">
        <f>D8/几何与功率!D18</f>
        <v/>
      </c>
      <c r="E9" s="4">
        <f>E8/几何与功率!E18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几何与功率推导（改叶片/轨道参数，功率自动重算）</t>
        </is>
      </c>
    </row>
    <row r="3">
      <c r="A3" s="2" t="inlineStr">
        <is>
          <t>参数</t>
        </is>
      </c>
      <c r="B3" s="2" t="inlineStr">
        <is>
          <t>样机</t>
        </is>
      </c>
      <c r="C3" s="2" t="inlineStr">
        <is>
          <t>小型</t>
        </is>
      </c>
      <c r="D3" s="2" t="inlineStr">
        <is>
          <t>中型</t>
        </is>
      </c>
      <c r="E3" s="2" t="inlineStr">
        <is>
          <t>大型</t>
        </is>
      </c>
      <c r="F3" s="2" t="inlineStr">
        <is>
          <t>公式/说明</t>
        </is>
      </c>
    </row>
    <row r="4">
      <c r="A4" s="4" t="inlineStr">
        <is>
          <t>轨道直径 D (m)</t>
        </is>
      </c>
      <c r="B4" s="4" t="n">
        <v>3</v>
      </c>
      <c r="C4" s="4" t="n">
        <v>10</v>
      </c>
      <c r="D4" s="4" t="n">
        <v>40</v>
      </c>
      <c r="E4" s="4" t="n">
        <v>90</v>
      </c>
      <c r="F4" s="4" t="inlineStr">
        <is>
          <t>输入</t>
        </is>
      </c>
    </row>
    <row r="5">
      <c r="A5" s="4" t="inlineStr">
        <is>
          <t>周长 πD (m)</t>
        </is>
      </c>
      <c r="B5" s="4">
        <f>PI()*B4</f>
        <v/>
      </c>
      <c r="C5" s="4">
        <f>PI()*C4</f>
        <v/>
      </c>
      <c r="D5" s="4">
        <f>PI()*D4</f>
        <v/>
      </c>
      <c r="E5" s="4">
        <f>PI()*E4</f>
        <v/>
      </c>
      <c r="F5" s="4" t="inlineStr">
        <is>
          <t>π×直径</t>
        </is>
      </c>
    </row>
    <row r="6">
      <c r="A6" s="4" t="inlineStr">
        <is>
          <t>叶片展向 span (m)</t>
        </is>
      </c>
      <c r="B6" s="4" t="n">
        <v>1.013</v>
      </c>
      <c r="C6" s="4" t="n">
        <v>1.5</v>
      </c>
      <c r="D6" s="4" t="n">
        <v>2.5</v>
      </c>
      <c r="E6" s="4" t="n">
        <v>4</v>
      </c>
      <c r="F6" s="4" t="inlineStr">
        <is>
          <t>输入</t>
        </is>
      </c>
    </row>
    <row r="7">
      <c r="A7" s="4" t="inlineStr">
        <is>
          <t>弦/展比</t>
        </is>
      </c>
      <c r="B7" s="4" t="n">
        <v>0.532</v>
      </c>
      <c r="C7" s="4" t="n">
        <v>0.53</v>
      </c>
      <c r="D7" s="4" t="n">
        <v>0.53</v>
      </c>
      <c r="E7" s="4" t="n">
        <v>0.53</v>
      </c>
      <c r="F7" s="4" t="inlineStr">
        <is>
          <t>输入</t>
        </is>
      </c>
    </row>
    <row r="8">
      <c r="A8" s="4" t="inlineStr">
        <is>
          <t>叶弦 chord (m)</t>
        </is>
      </c>
      <c r="B8" s="4">
        <f>B6*B7</f>
        <v/>
      </c>
      <c r="C8" s="4">
        <f>C6*C7</f>
        <v/>
      </c>
      <c r="D8" s="4">
        <f>D6*D7</f>
        <v/>
      </c>
      <c r="E8" s="4">
        <f>E6*E7</f>
        <v/>
      </c>
      <c r="F8" s="4" t="inlineStr">
        <is>
          <t>展×比</t>
        </is>
      </c>
    </row>
    <row r="9">
      <c r="A9" s="4" t="inlineStr">
        <is>
          <t>单叶面积 (m²)</t>
        </is>
      </c>
      <c r="B9" s="4">
        <f>B6*B8</f>
        <v/>
      </c>
      <c r="C9" s="4">
        <f>C6*C8</f>
        <v/>
      </c>
      <c r="D9" s="4">
        <f>D6*D8</f>
        <v/>
      </c>
      <c r="E9" s="4">
        <f>E6*E8</f>
        <v/>
      </c>
      <c r="F9" s="4" t="inlineStr">
        <is>
          <t>展×弦</t>
        </is>
      </c>
    </row>
    <row r="10">
      <c r="A10" s="4" t="inlineStr">
        <is>
          <t>滑车间距 (m)</t>
        </is>
      </c>
      <c r="B10" s="4">
        <f>1.2*B8</f>
        <v/>
      </c>
      <c r="C10" s="4">
        <f>1.2*C8</f>
        <v/>
      </c>
      <c r="D10" s="4">
        <f>1.2*D8</f>
        <v/>
      </c>
      <c r="E10" s="4">
        <f>1.2*E8</f>
        <v/>
      </c>
      <c r="F10" s="4" t="inlineStr">
        <is>
          <t>1.2×弦</t>
        </is>
      </c>
    </row>
    <row r="11">
      <c r="A11" s="4" t="inlineStr">
        <is>
          <t>滑车数 (台)</t>
        </is>
      </c>
      <c r="B11" s="4">
        <f>ROUND(B5/B10,0)</f>
        <v/>
      </c>
      <c r="C11" s="4">
        <f>ROUND(C5/C10,0)</f>
        <v/>
      </c>
      <c r="D11" s="4">
        <f>ROUND(D5/D10,0)</f>
        <v/>
      </c>
      <c r="E11" s="4">
        <f>ROUND(E5/E10,0)</f>
        <v/>
      </c>
      <c r="F11" s="4" t="inlineStr">
        <is>
          <t>周长/间距</t>
        </is>
      </c>
    </row>
    <row r="12">
      <c r="A12" s="4" t="inlineStr">
        <is>
          <t>叶片数 (片)</t>
        </is>
      </c>
      <c r="B12" s="4">
        <f>B11*2</f>
        <v/>
      </c>
      <c r="C12" s="4">
        <f>C11*2</f>
        <v/>
      </c>
      <c r="D12" s="4">
        <f>D11*2</f>
        <v/>
      </c>
      <c r="E12" s="4">
        <f>E11*2</f>
        <v/>
      </c>
      <c r="F12" s="4" t="inlineStr">
        <is>
          <t>2×滑车</t>
        </is>
      </c>
    </row>
    <row r="13">
      <c r="A13" s="4" t="inlineStr">
        <is>
          <t>叶片总面积 (m²)</t>
        </is>
      </c>
      <c r="B13" s="4">
        <f>B12*B9</f>
        <v/>
      </c>
      <c r="C13" s="4">
        <f>C12*C9</f>
        <v/>
      </c>
      <c r="D13" s="4">
        <f>D12*D9</f>
        <v/>
      </c>
      <c r="E13" s="4">
        <f>E12*E9</f>
        <v/>
      </c>
      <c r="F13" s="4" t="inlineStr">
        <is>
          <t>叶数×单叶面积</t>
        </is>
      </c>
    </row>
    <row r="14">
      <c r="A14" s="4" t="inlineStr">
        <is>
          <t>额定风速 (m/s)</t>
        </is>
      </c>
      <c r="B14" s="4" t="n">
        <v>11</v>
      </c>
      <c r="C14" s="4" t="n">
        <v>11</v>
      </c>
      <c r="D14" s="4" t="n">
        <v>11</v>
      </c>
      <c r="E14" s="4" t="n">
        <v>11</v>
      </c>
      <c r="F14" s="4" t="inlineStr">
        <is>
          <t>输入</t>
        </is>
      </c>
    </row>
    <row r="15">
      <c r="A15" s="4" t="inlineStr">
        <is>
          <t>功率系数 0.333ρCd</t>
        </is>
      </c>
      <c r="B15" s="4">
        <f>0.333*1.225*1.2</f>
        <v/>
      </c>
      <c r="C15" s="4">
        <f>0.333*1.225*1.2</f>
        <v/>
      </c>
      <c r="D15" s="4">
        <f>0.333*1.225*1.2</f>
        <v/>
      </c>
      <c r="E15" s="4">
        <f>0.333*1.225*1.2</f>
        <v/>
      </c>
      <c r="F15" s="4" t="inlineStr">
        <is>
          <t>0.49</t>
        </is>
      </c>
    </row>
    <row r="16">
      <c r="A16" s="4" t="inlineStr">
        <is>
          <t>机械效率</t>
        </is>
      </c>
      <c r="B16" s="4" t="n">
        <v>0.5</v>
      </c>
      <c r="C16" s="4" t="n">
        <v>0.5</v>
      </c>
      <c r="D16" s="4" t="n">
        <v>0.5</v>
      </c>
      <c r="E16" s="4" t="n">
        <v>0.5</v>
      </c>
      <c r="F16" s="4" t="inlineStr">
        <is>
          <t>输入</t>
        </is>
      </c>
    </row>
    <row r="17">
      <c r="A17" s="4" t="inlineStr">
        <is>
          <t>发电效率</t>
        </is>
      </c>
      <c r="B17" s="4" t="n">
        <v>0.9</v>
      </c>
      <c r="C17" s="4" t="n">
        <v>0.9</v>
      </c>
      <c r="D17" s="4" t="n">
        <v>0.9</v>
      </c>
      <c r="E17" s="4" t="n">
        <v>0.9</v>
      </c>
      <c r="F17" s="4" t="inlineStr">
        <is>
          <t>输入</t>
        </is>
      </c>
    </row>
    <row r="18">
      <c r="A18" s="4" t="inlineStr">
        <is>
          <t>额定功率 (kW)</t>
        </is>
      </c>
      <c r="B18" s="4">
        <f>B13*B14^3*B15*B16*B17/1000</f>
        <v/>
      </c>
      <c r="C18" s="4">
        <f>C13*C14^3*C15*C16*C17/1000</f>
        <v/>
      </c>
      <c r="D18" s="4">
        <f>D13*D14^3*D15*D16*D17/1000</f>
        <v/>
      </c>
      <c r="E18" s="4">
        <f>E13*E14^3*E15*E16*E17/1000</f>
        <v/>
      </c>
      <c r="F18" s="4" t="inlineStr">
        <is>
          <t>P=0.49·A·V³·η机·η电</t>
        </is>
      </c>
    </row>
    <row r="19">
      <c r="A19" s="4" t="inlineStr">
        <is>
          <t>发电机 (台)</t>
        </is>
      </c>
      <c r="B19" s="4" t="n">
        <v>10</v>
      </c>
      <c r="C19" s="4" t="n">
        <v>16</v>
      </c>
      <c r="D19" s="4" t="n">
        <v>32</v>
      </c>
      <c r="E19" s="4" t="n">
        <v>48</v>
      </c>
      <c r="F19" s="4" t="inlineStr">
        <is>
          <t>输入</t>
        </is>
      </c>
    </row>
    <row r="20">
      <c r="A20" s="4" t="inlineStr">
        <is>
          <t>单台发电机 (kW)</t>
        </is>
      </c>
      <c r="B20" s="4">
        <f>B18/B19</f>
        <v/>
      </c>
      <c r="C20" s="4">
        <f>C18/C19</f>
        <v/>
      </c>
      <c r="D20" s="4">
        <f>D18/D19</f>
        <v/>
      </c>
      <c r="E20" s="4">
        <f>E18/E19</f>
        <v/>
      </c>
      <c r="F20" s="4" t="inlineStr">
        <is>
          <t>总功率/台数</t>
        </is>
      </c>
    </row>
    <row r="21">
      <c r="A21" s="4" t="inlineStr">
        <is>
          <t>步进电机 (台)</t>
        </is>
      </c>
      <c r="B21" s="4">
        <f>B12*2</f>
        <v/>
      </c>
      <c r="C21" s="4">
        <f>C12*2</f>
        <v/>
      </c>
      <c r="D21" s="4">
        <f>D12*2</f>
        <v/>
      </c>
      <c r="E21" s="4">
        <f>E12*2</f>
        <v/>
      </c>
      <c r="F21" s="4" t="inlineStr">
        <is>
          <t>2 轴/叶片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样机  轨道Φ3 m ｜ 15 滑车 ｜ 30 叶片 ｜ 年产 1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9.42</v>
      </c>
      <c r="E4" s="4" t="n">
        <v>20</v>
      </c>
      <c r="F4" s="4">
        <f>D4*E4</f>
        <v/>
      </c>
      <c r="G4" s="4">
        <f>参数!B7</f>
        <v/>
      </c>
      <c r="H4" s="4">
        <f>F4*G4</f>
        <v/>
      </c>
      <c r="I4" s="4" t="n">
        <v>2.8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10</v>
      </c>
      <c r="E5" s="4" t="n">
        <v>25</v>
      </c>
      <c r="F5" s="4">
        <f>D5*E5</f>
        <v/>
      </c>
      <c r="G5" s="4">
        <f>参数!B7</f>
        <v/>
      </c>
      <c r="H5" s="4">
        <f>F5*G5</f>
        <v/>
      </c>
      <c r="I5" s="4" t="n">
        <v>15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15</v>
      </c>
      <c r="E6" s="4" t="n">
        <v>3</v>
      </c>
      <c r="F6" s="4">
        <f>D6*E6</f>
        <v/>
      </c>
      <c r="G6" s="4">
        <f>参数!B9</f>
        <v/>
      </c>
      <c r="H6" s="4">
        <f>F6*G6</f>
        <v/>
      </c>
      <c r="I6" s="4" t="n">
        <v>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15</v>
      </c>
      <c r="E7" s="4" t="n">
        <v>2</v>
      </c>
      <c r="F7" s="4">
        <f>D7*E7</f>
        <v/>
      </c>
      <c r="G7" s="4">
        <f>参数!B9</f>
        <v/>
      </c>
      <c r="H7" s="4">
        <f>F7*G7</f>
        <v/>
      </c>
      <c r="I7" s="4" t="n">
        <v>7.5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30</v>
      </c>
      <c r="E8" s="4" t="n">
        <v>1.5</v>
      </c>
      <c r="F8" s="4">
        <f>D8*E8</f>
        <v/>
      </c>
      <c r="G8" s="4">
        <f>参数!B8</f>
        <v/>
      </c>
      <c r="H8" s="4">
        <f>F8*G8</f>
        <v/>
      </c>
      <c r="I8" s="4" t="n">
        <v>10.5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60</v>
      </c>
      <c r="E9" s="4" t="n">
        <v>0.315</v>
      </c>
      <c r="F9" s="4">
        <f>D9*E9</f>
        <v/>
      </c>
      <c r="G9" s="4">
        <f>参数!B9</f>
        <v/>
      </c>
      <c r="H9" s="4">
        <f>F9*G9</f>
        <v/>
      </c>
      <c r="I9" s="4" t="n">
        <v>15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30</v>
      </c>
      <c r="E10" s="4" t="n">
        <v>0.8</v>
      </c>
      <c r="F10" s="4">
        <f>D10*E10</f>
        <v/>
      </c>
      <c r="G10" s="4">
        <f>参数!B10</f>
        <v/>
      </c>
      <c r="H10" s="4">
        <f>F10*G10</f>
        <v/>
      </c>
      <c r="I10" s="4" t="n">
        <v>33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30</v>
      </c>
      <c r="E11" s="4" t="n">
        <v>0.3</v>
      </c>
      <c r="F11" s="4">
        <f>D11*E11</f>
        <v/>
      </c>
      <c r="G11" s="4">
        <f>参数!B8</f>
        <v/>
      </c>
      <c r="H11" s="4">
        <f>F11*G11</f>
        <v/>
      </c>
      <c r="I11" s="4" t="n">
        <v>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30</v>
      </c>
      <c r="E12" s="4" t="n">
        <v>0.2</v>
      </c>
      <c r="F12" s="4">
        <f>D12*E12</f>
        <v/>
      </c>
      <c r="G12" s="4">
        <f>参数!B8</f>
        <v/>
      </c>
      <c r="H12" s="4">
        <f>F12*G12</f>
        <v/>
      </c>
      <c r="I12" s="4" t="n">
        <v>7.5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60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60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30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10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10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16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4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8000/1</f>
        <v/>
      </c>
    </row>
    <row r="27">
      <c r="B27" s="6" t="inlineStr">
        <is>
          <t>包装运输</t>
        </is>
      </c>
      <c r="M27" t="n">
        <v>200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小型  轨道Φ10 m ｜ 33 滑车 ｜ 66 叶片 ｜ 年产 100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31.42</v>
      </c>
      <c r="E4" s="4" t="n">
        <v>22.4</v>
      </c>
      <c r="F4" s="4">
        <f>D4*E4</f>
        <v/>
      </c>
      <c r="G4" s="4">
        <f>参数!B7</f>
        <v/>
      </c>
      <c r="H4" s="4">
        <f>F4*G4</f>
        <v/>
      </c>
      <c r="I4" s="4" t="n">
        <v>9.4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8</v>
      </c>
      <c r="E5" s="4" t="n">
        <v>150</v>
      </c>
      <c r="F5" s="4">
        <f>D5*E5</f>
        <v/>
      </c>
      <c r="G5" s="4">
        <f>参数!B7</f>
        <v/>
      </c>
      <c r="H5" s="4">
        <f>F5*G5</f>
        <v/>
      </c>
      <c r="I5" s="4" t="n">
        <v>12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33</v>
      </c>
      <c r="E6" s="4" t="n">
        <v>8</v>
      </c>
      <c r="F6" s="4">
        <f>D6*E6</f>
        <v/>
      </c>
      <c r="G6" s="4">
        <f>参数!B9</f>
        <v/>
      </c>
      <c r="H6" s="4">
        <f>F6*G6</f>
        <v/>
      </c>
      <c r="I6" s="4" t="n">
        <v>19.8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33</v>
      </c>
      <c r="E7" s="4" t="n">
        <v>4</v>
      </c>
      <c r="F7" s="4">
        <f>D7*E7</f>
        <v/>
      </c>
      <c r="G7" s="4">
        <f>参数!B9</f>
        <v/>
      </c>
      <c r="H7" s="4">
        <f>F7*G7</f>
        <v/>
      </c>
      <c r="I7" s="4" t="n">
        <v>16.5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66</v>
      </c>
      <c r="E8" s="4" t="n">
        <v>3.2</v>
      </c>
      <c r="F8" s="4">
        <f>D8*E8</f>
        <v/>
      </c>
      <c r="G8" s="4">
        <f>参数!B8</f>
        <v/>
      </c>
      <c r="H8" s="4">
        <f>F8*G8</f>
        <v/>
      </c>
      <c r="I8" s="4" t="n">
        <v>23.1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132</v>
      </c>
      <c r="E9" s="4" t="n">
        <v>0.7</v>
      </c>
      <c r="F9" s="4">
        <f>D9*E9</f>
        <v/>
      </c>
      <c r="G9" s="4">
        <f>参数!B9</f>
        <v/>
      </c>
      <c r="H9" s="4">
        <f>F9*G9</f>
        <v/>
      </c>
      <c r="I9" s="4" t="n">
        <v>33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66</v>
      </c>
      <c r="E10" s="4" t="n">
        <v>1.75</v>
      </c>
      <c r="F10" s="4">
        <f>D10*E10</f>
        <v/>
      </c>
      <c r="G10" s="4">
        <f>参数!B10</f>
        <v/>
      </c>
      <c r="H10" s="4">
        <f>F10*G10</f>
        <v/>
      </c>
      <c r="I10" s="4" t="n">
        <v>72.60000000000001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66</v>
      </c>
      <c r="E11" s="4" t="n">
        <v>0.66</v>
      </c>
      <c r="F11" s="4">
        <f>D11*E11</f>
        <v/>
      </c>
      <c r="G11" s="4">
        <f>参数!B8</f>
        <v/>
      </c>
      <c r="H11" s="4">
        <f>F11*G11</f>
        <v/>
      </c>
      <c r="I11" s="4" t="n">
        <v>19.8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66</v>
      </c>
      <c r="E12" s="4" t="n">
        <v>0.44</v>
      </c>
      <c r="F12" s="4">
        <f>D12*E12</f>
        <v/>
      </c>
      <c r="G12" s="4">
        <f>参数!B8</f>
        <v/>
      </c>
      <c r="H12" s="4">
        <f>F12*G12</f>
        <v/>
      </c>
      <c r="I12" s="4" t="n">
        <v>16.5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132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132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66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16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16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170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55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12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20000/100</f>
        <v/>
      </c>
    </row>
    <row r="27">
      <c r="B27" s="6" t="inlineStr">
        <is>
          <t>包装运输</t>
        </is>
      </c>
      <c r="M27" t="n">
        <v>800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中型  轨道Φ40 m ｜ 79 滑车 ｜ 158 叶片 ｜ 年产 30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125.66</v>
      </c>
      <c r="E4" s="4" t="n">
        <v>33</v>
      </c>
      <c r="F4" s="4">
        <f>D4*E4</f>
        <v/>
      </c>
      <c r="G4" s="4">
        <f>参数!B7</f>
        <v/>
      </c>
      <c r="H4" s="4">
        <f>F4*G4</f>
        <v/>
      </c>
      <c r="I4" s="4" t="n">
        <v>37.7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16</v>
      </c>
      <c r="E5" s="4" t="n">
        <v>290</v>
      </c>
      <c r="F5" s="4">
        <f>D5*E5</f>
        <v/>
      </c>
      <c r="G5" s="4">
        <f>参数!B7</f>
        <v/>
      </c>
      <c r="H5" s="4">
        <f>F5*G5</f>
        <v/>
      </c>
      <c r="I5" s="4" t="n">
        <v>24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79</v>
      </c>
      <c r="E6" s="4" t="n">
        <v>15</v>
      </c>
      <c r="F6" s="4">
        <f>D6*E6</f>
        <v/>
      </c>
      <c r="G6" s="4">
        <f>参数!B9</f>
        <v/>
      </c>
      <c r="H6" s="4">
        <f>F6*G6</f>
        <v/>
      </c>
      <c r="I6" s="4" t="n">
        <v>47.4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79</v>
      </c>
      <c r="E7" s="4" t="n">
        <v>8</v>
      </c>
      <c r="F7" s="4">
        <f>D7*E7</f>
        <v/>
      </c>
      <c r="G7" s="4">
        <f>参数!B9</f>
        <v/>
      </c>
      <c r="H7" s="4">
        <f>F7*G7</f>
        <v/>
      </c>
      <c r="I7" s="4" t="n">
        <v>39.5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158</v>
      </c>
      <c r="E8" s="4" t="n">
        <v>6</v>
      </c>
      <c r="F8" s="4">
        <f>D8*E8</f>
        <v/>
      </c>
      <c r="G8" s="4">
        <f>参数!B8</f>
        <v/>
      </c>
      <c r="H8" s="4">
        <f>F8*G8</f>
        <v/>
      </c>
      <c r="I8" s="4" t="n">
        <v>55.3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316</v>
      </c>
      <c r="E9" s="4" t="n">
        <v>1.93</v>
      </c>
      <c r="F9" s="4">
        <f>D9*E9</f>
        <v/>
      </c>
      <c r="G9" s="4">
        <f>参数!B9</f>
        <v/>
      </c>
      <c r="H9" s="4">
        <f>F9*G9</f>
        <v/>
      </c>
      <c r="I9" s="4" t="n">
        <v>79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158</v>
      </c>
      <c r="E10" s="4" t="n">
        <v>3.3</v>
      </c>
      <c r="F10" s="4">
        <f>D10*E10</f>
        <v/>
      </c>
      <c r="G10" s="4">
        <f>参数!B10</f>
        <v/>
      </c>
      <c r="H10" s="4">
        <f>F10*G10</f>
        <v/>
      </c>
      <c r="I10" s="4" t="n">
        <v>173.8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158</v>
      </c>
      <c r="E11" s="4" t="n">
        <v>1.25</v>
      </c>
      <c r="F11" s="4">
        <f>D11*E11</f>
        <v/>
      </c>
      <c r="G11" s="4">
        <f>参数!B8</f>
        <v/>
      </c>
      <c r="H11" s="4">
        <f>F11*G11</f>
        <v/>
      </c>
      <c r="I11" s="4" t="n">
        <v>47.4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158</v>
      </c>
      <c r="E12" s="4" t="n">
        <v>0.83</v>
      </c>
      <c r="F12" s="4">
        <f>D12*E12</f>
        <v/>
      </c>
      <c r="G12" s="4">
        <f>参数!B8</f>
        <v/>
      </c>
      <c r="H12" s="4">
        <f>F12*G12</f>
        <v/>
      </c>
      <c r="I12" s="4" t="n">
        <v>39.5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316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316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158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32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32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740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230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30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60000/30</f>
        <v/>
      </c>
    </row>
    <row r="27">
      <c r="B27" s="6" t="inlineStr">
        <is>
          <t>包装运输</t>
        </is>
      </c>
      <c r="M27" t="n">
        <v>3000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7" customWidth="1" min="4" max="4"/>
    <col width="7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9" customWidth="1" min="11" max="11"/>
    <col width="9" customWidth="1" min="12" max="12"/>
    <col width="10" customWidth="1" min="13" max="13"/>
  </cols>
  <sheetData>
    <row r="1">
      <c r="A1" s="1" t="inlineStr">
        <is>
          <t>大型  轨道Φ90 m ｜ 111 滑车 ｜ 222 叶片 ｜ 年产 10 台</t>
        </is>
      </c>
    </row>
    <row r="3">
      <c r="A3" s="2" t="inlineStr">
        <is>
          <t>序号</t>
        </is>
      </c>
      <c r="B3" s="2" t="inlineStr">
        <is>
          <t>零件/项目</t>
        </is>
      </c>
      <c r="C3" s="2" t="inlineStr">
        <is>
          <t>材料</t>
        </is>
      </c>
      <c r="D3" s="2" t="inlineStr">
        <is>
          <t>数量</t>
        </is>
      </c>
      <c r="E3" s="2" t="inlineStr">
        <is>
          <t>单重kg</t>
        </is>
      </c>
      <c r="F3" s="2" t="inlineStr">
        <is>
          <t>总重kg</t>
        </is>
      </c>
      <c r="G3" s="2" t="inlineStr">
        <is>
          <t>材料单价</t>
        </is>
      </c>
      <c r="H3" s="2" t="inlineStr">
        <is>
          <t>材料费</t>
        </is>
      </c>
      <c r="I3" s="2" t="inlineStr">
        <is>
          <t>工时h/件</t>
        </is>
      </c>
      <c r="J3" s="2" t="inlineStr">
        <is>
          <t>总工时</t>
        </is>
      </c>
      <c r="K3" s="2" t="inlineStr">
        <is>
          <t>费率元/h</t>
        </is>
      </c>
      <c r="L3" s="2" t="inlineStr">
        <is>
          <t>加工费</t>
        </is>
      </c>
      <c r="M3" s="2" t="inlineStr">
        <is>
          <t>小计元</t>
        </is>
      </c>
    </row>
    <row r="4">
      <c r="A4" s="4" t="n">
        <v>1</v>
      </c>
      <c r="B4" s="4" t="inlineStr">
        <is>
          <t>轨道分段型材</t>
        </is>
      </c>
      <c r="C4" s="4" t="inlineStr">
        <is>
          <t>碳钢</t>
        </is>
      </c>
      <c r="D4" s="4" t="n">
        <v>282.74</v>
      </c>
      <c r="E4" s="4" t="n">
        <v>50.5</v>
      </c>
      <c r="F4" s="4">
        <f>D4*E4</f>
        <v/>
      </c>
      <c r="G4" s="4">
        <f>参数!B7</f>
        <v/>
      </c>
      <c r="H4" s="4">
        <f>F4*G4</f>
        <v/>
      </c>
      <c r="I4" s="4" t="n">
        <v>84.8</v>
      </c>
      <c r="J4" s="4">
        <f>D4*I4</f>
        <v/>
      </c>
      <c r="K4" s="4">
        <f>参数!B14</f>
        <v/>
      </c>
      <c r="L4" s="4">
        <f>J4*K4</f>
        <v/>
      </c>
      <c r="M4" s="4">
        <f>H4+L4</f>
        <v/>
      </c>
    </row>
    <row r="5">
      <c r="A5" s="4" t="n">
        <v>2</v>
      </c>
      <c r="B5" s="4" t="inlineStr">
        <is>
          <t>支柱</t>
        </is>
      </c>
      <c r="C5" s="4" t="inlineStr">
        <is>
          <t>碳钢</t>
        </is>
      </c>
      <c r="D5" s="4" t="n">
        <v>24</v>
      </c>
      <c r="E5" s="4" t="n">
        <v>520</v>
      </c>
      <c r="F5" s="4">
        <f>D5*E5</f>
        <v/>
      </c>
      <c r="G5" s="4">
        <f>参数!B7</f>
        <v/>
      </c>
      <c r="H5" s="4">
        <f>F5*G5</f>
        <v/>
      </c>
      <c r="I5" s="4" t="n">
        <v>36</v>
      </c>
      <c r="J5" s="4">
        <f>D5*I5</f>
        <v/>
      </c>
      <c r="K5" s="4">
        <f>参数!B15</f>
        <v/>
      </c>
      <c r="L5" s="4">
        <f>J5*K5</f>
        <v/>
      </c>
      <c r="M5" s="4">
        <f>H5+L5</f>
        <v/>
      </c>
    </row>
    <row r="6">
      <c r="A6" s="4" t="n">
        <v>3</v>
      </c>
      <c r="B6" s="4" t="inlineStr">
        <is>
          <t>滑车壳体</t>
        </is>
      </c>
      <c r="C6" s="4" t="inlineStr">
        <is>
          <t>铝6061</t>
        </is>
      </c>
      <c r="D6" s="4" t="n">
        <v>111</v>
      </c>
      <c r="E6" s="4" t="n">
        <v>26</v>
      </c>
      <c r="F6" s="4">
        <f>D6*E6</f>
        <v/>
      </c>
      <c r="G6" s="4">
        <f>参数!B9</f>
        <v/>
      </c>
      <c r="H6" s="4">
        <f>F6*G6</f>
        <v/>
      </c>
      <c r="I6" s="4" t="n">
        <v>66.59999999999999</v>
      </c>
      <c r="J6" s="4">
        <f>D6*I6</f>
        <v/>
      </c>
      <c r="K6" s="4">
        <f>参数!B12</f>
        <v/>
      </c>
      <c r="L6" s="4">
        <f>J6*K6</f>
        <v/>
      </c>
      <c r="M6" s="4">
        <f>H6+L6</f>
        <v/>
      </c>
    </row>
    <row r="7">
      <c r="A7" s="4" t="n">
        <v>4</v>
      </c>
      <c r="B7" s="4" t="inlineStr">
        <is>
          <t>封盖+滚动轮</t>
        </is>
      </c>
      <c r="C7" s="4" t="inlineStr">
        <is>
          <t>铝6061</t>
        </is>
      </c>
      <c r="D7" s="4" t="n">
        <v>111</v>
      </c>
      <c r="E7" s="4" t="n">
        <v>14</v>
      </c>
      <c r="F7" s="4">
        <f>D7*E7</f>
        <v/>
      </c>
      <c r="G7" s="4">
        <f>参数!B9</f>
        <v/>
      </c>
      <c r="H7" s="4">
        <f>F7*G7</f>
        <v/>
      </c>
      <c r="I7" s="4" t="n">
        <v>55.5</v>
      </c>
      <c r="J7" s="4">
        <f>D7*I7</f>
        <v/>
      </c>
      <c r="K7" s="4">
        <f>参数!B12</f>
        <v/>
      </c>
      <c r="L7" s="4">
        <f>J7*K7</f>
        <v/>
      </c>
      <c r="M7" s="4">
        <f>H7+L7</f>
        <v/>
      </c>
    </row>
    <row r="8">
      <c r="A8" s="4" t="n">
        <v>5</v>
      </c>
      <c r="B8" s="4" t="inlineStr">
        <is>
          <t>上下弯齿条</t>
        </is>
      </c>
      <c r="C8" s="4" t="inlineStr">
        <is>
          <t>45钢</t>
        </is>
      </c>
      <c r="D8" s="4" t="n">
        <v>222</v>
      </c>
      <c r="E8" s="4" t="n">
        <v>10.5</v>
      </c>
      <c r="F8" s="4">
        <f>D8*E8</f>
        <v/>
      </c>
      <c r="G8" s="4">
        <f>参数!B8</f>
        <v/>
      </c>
      <c r="H8" s="4">
        <f>F8*G8</f>
        <v/>
      </c>
      <c r="I8" s="4" t="n">
        <v>77.69999999999999</v>
      </c>
      <c r="J8" s="4">
        <f>D8*I8</f>
        <v/>
      </c>
      <c r="K8" s="4">
        <f>参数!B13</f>
        <v/>
      </c>
      <c r="L8" s="4">
        <f>J8*K8</f>
        <v/>
      </c>
      <c r="M8" s="4">
        <f>H8+L8</f>
        <v/>
      </c>
    </row>
    <row r="9">
      <c r="A9" s="4" t="n">
        <v>6</v>
      </c>
      <c r="B9" s="4" t="inlineStr">
        <is>
          <t>叶片框(2片/叶)</t>
        </is>
      </c>
      <c r="C9" s="4" t="inlineStr">
        <is>
          <t>铝6061</t>
        </is>
      </c>
      <c r="D9" s="4" t="n">
        <v>444</v>
      </c>
      <c r="E9" s="4" t="n">
        <v>4.96</v>
      </c>
      <c r="F9" s="4">
        <f>D9*E9</f>
        <v/>
      </c>
      <c r="G9" s="4">
        <f>参数!B9</f>
        <v/>
      </c>
      <c r="H9" s="4">
        <f>F9*G9</f>
        <v/>
      </c>
      <c r="I9" s="4" t="n">
        <v>111</v>
      </c>
      <c r="J9" s="4">
        <f>D9*I9</f>
        <v/>
      </c>
      <c r="K9" s="4">
        <f>参数!B12</f>
        <v/>
      </c>
      <c r="L9" s="4">
        <f>J9*K9</f>
        <v/>
      </c>
      <c r="M9" s="4">
        <f>H9+L9</f>
        <v/>
      </c>
    </row>
    <row r="10">
      <c r="A10" s="4" t="n">
        <v>7</v>
      </c>
      <c r="B10" s="4" t="inlineStr">
        <is>
          <t>前段齿轮组(蜗杆+65蜗轮+内齿52+齿轮20)</t>
        </is>
      </c>
      <c r="C10" s="4" t="inlineStr">
        <is>
          <t>锡青铜</t>
        </is>
      </c>
      <c r="D10" s="4" t="n">
        <v>222</v>
      </c>
      <c r="E10" s="4" t="n">
        <v>5.8</v>
      </c>
      <c r="F10" s="4">
        <f>D10*E10</f>
        <v/>
      </c>
      <c r="G10" s="4">
        <f>参数!B10</f>
        <v/>
      </c>
      <c r="H10" s="4">
        <f>F10*G10</f>
        <v/>
      </c>
      <c r="I10" s="4" t="n">
        <v>244.2</v>
      </c>
      <c r="J10" s="4">
        <f>D10*I10</f>
        <v/>
      </c>
      <c r="K10" s="4">
        <f>参数!B13</f>
        <v/>
      </c>
      <c r="L10" s="4">
        <f>J10*K10</f>
        <v/>
      </c>
      <c r="M10" s="4">
        <f>H10+L10</f>
        <v/>
      </c>
    </row>
    <row r="11">
      <c r="A11" s="4" t="n">
        <v>8</v>
      </c>
      <c r="B11" s="4" t="inlineStr">
        <is>
          <t>末级蜗轮+摇臂</t>
        </is>
      </c>
      <c r="C11" s="4" t="inlineStr">
        <is>
          <t>45钢</t>
        </is>
      </c>
      <c r="D11" s="4" t="n">
        <v>222</v>
      </c>
      <c r="E11" s="4" t="n">
        <v>2.2</v>
      </c>
      <c r="F11" s="4">
        <f>D11*E11</f>
        <v/>
      </c>
      <c r="G11" s="4">
        <f>参数!B8</f>
        <v/>
      </c>
      <c r="H11" s="4">
        <f>F11*G11</f>
        <v/>
      </c>
      <c r="I11" s="4" t="n">
        <v>66.59999999999999</v>
      </c>
      <c r="J11" s="4">
        <f>D11*I11</f>
        <v/>
      </c>
      <c r="K11" s="4">
        <f>参数!B13</f>
        <v/>
      </c>
      <c r="L11" s="4">
        <f>J11*K11</f>
        <v/>
      </c>
      <c r="M11" s="4">
        <f>H11+L11</f>
        <v/>
      </c>
    </row>
    <row r="12">
      <c r="A12" s="4" t="n">
        <v>9</v>
      </c>
      <c r="B12" s="4" t="inlineStr">
        <is>
          <t>双向丝杆+螺母</t>
        </is>
      </c>
      <c r="C12" s="4" t="inlineStr">
        <is>
          <t>45钢</t>
        </is>
      </c>
      <c r="D12" s="4" t="n">
        <v>222</v>
      </c>
      <c r="E12" s="4" t="n">
        <v>1.5</v>
      </c>
      <c r="F12" s="4">
        <f>D12*E12</f>
        <v/>
      </c>
      <c r="G12" s="4">
        <f>参数!B8</f>
        <v/>
      </c>
      <c r="H12" s="4">
        <f>F12*G12</f>
        <v/>
      </c>
      <c r="I12" s="4" t="n">
        <v>55.5</v>
      </c>
      <c r="J12" s="4">
        <f>D12*I12</f>
        <v/>
      </c>
      <c r="K12" s="4">
        <f>参数!B12</f>
        <v/>
      </c>
      <c r="L12" s="4">
        <f>J12*K12</f>
        <v/>
      </c>
      <c r="M12" s="4">
        <f>H12+L12</f>
        <v/>
      </c>
    </row>
    <row r="13">
      <c r="A13" s="4" t="n">
        <v>10</v>
      </c>
      <c r="B13" s="4" t="inlineStr">
        <is>
          <t>步进电机 42</t>
        </is>
      </c>
      <c r="C13" s="4" t="inlineStr">
        <is>
          <t>外购</t>
        </is>
      </c>
      <c r="D13" s="4" t="n">
        <v>444</v>
      </c>
      <c r="E13" s="4" t="n"/>
      <c r="F13" s="4" t="n"/>
      <c r="G13" s="4">
        <f>参数!B19</f>
        <v/>
      </c>
      <c r="H13" s="4" t="n"/>
      <c r="I13" s="4" t="n"/>
      <c r="J13" s="4" t="n"/>
      <c r="K13" s="4" t="n"/>
      <c r="L13" s="4" t="n"/>
      <c r="M13" s="4">
        <f>D13*G13</f>
        <v/>
      </c>
    </row>
    <row r="14">
      <c r="A14" s="4" t="n">
        <v>11</v>
      </c>
      <c r="B14" s="4" t="inlineStr">
        <is>
          <t>驱动器 TB6600</t>
        </is>
      </c>
      <c r="C14" s="4" t="inlineStr">
        <is>
          <t>外购</t>
        </is>
      </c>
      <c r="D14" s="4" t="n">
        <v>444</v>
      </c>
      <c r="E14" s="4" t="n"/>
      <c r="F14" s="4" t="n"/>
      <c r="G14" s="4">
        <f>参数!B20</f>
        <v/>
      </c>
      <c r="H14" s="4" t="n"/>
      <c r="I14" s="4" t="n"/>
      <c r="J14" s="4" t="n"/>
      <c r="K14" s="4" t="n"/>
      <c r="L14" s="4" t="n"/>
      <c r="M14" s="4">
        <f>D14*G14</f>
        <v/>
      </c>
    </row>
    <row r="15">
      <c r="A15" s="4" t="n">
        <v>12</v>
      </c>
      <c r="B15" s="4" t="inlineStr">
        <is>
          <t>制动器</t>
        </is>
      </c>
      <c r="C15" s="4" t="inlineStr">
        <is>
          <t>外购</t>
        </is>
      </c>
      <c r="D15" s="4" t="n">
        <v>222</v>
      </c>
      <c r="E15" s="4" t="n"/>
      <c r="F15" s="4" t="n"/>
      <c r="G15" s="4">
        <f>参数!B21</f>
        <v/>
      </c>
      <c r="H15" s="4" t="n"/>
      <c r="I15" s="4" t="n"/>
      <c r="J15" s="4" t="n"/>
      <c r="K15" s="4" t="n"/>
      <c r="L15" s="4" t="n"/>
      <c r="M15" s="4">
        <f>D15*G15</f>
        <v/>
      </c>
    </row>
    <row r="16">
      <c r="A16" s="4" t="n">
        <v>13</v>
      </c>
      <c r="B16" s="4" t="inlineStr">
        <is>
          <t>发电机</t>
        </is>
      </c>
      <c r="C16" s="4" t="inlineStr">
        <is>
          <t>外购</t>
        </is>
      </c>
      <c r="D16" s="4" t="n">
        <v>48</v>
      </c>
      <c r="E16" s="4" t="n"/>
      <c r="F16" s="4" t="n"/>
      <c r="G16" s="4">
        <f>参数!B22</f>
        <v/>
      </c>
      <c r="H16" s="4" t="n"/>
      <c r="I16" s="4" t="n"/>
      <c r="J16" s="4" t="n"/>
      <c r="K16" s="4" t="n"/>
      <c r="L16" s="4" t="n"/>
      <c r="M16" s="4">
        <f>D16*G16</f>
        <v/>
      </c>
    </row>
    <row r="17">
      <c r="A17" s="4" t="n">
        <v>14</v>
      </c>
      <c r="B17" s="4" t="inlineStr">
        <is>
          <t>齿轮箱</t>
        </is>
      </c>
      <c r="C17" s="4" t="inlineStr">
        <is>
          <t>外购</t>
        </is>
      </c>
      <c r="D17" s="4" t="n">
        <v>48</v>
      </c>
      <c r="E17" s="4" t="n"/>
      <c r="F17" s="4" t="n"/>
      <c r="G17" s="4">
        <f>参数!B23</f>
        <v/>
      </c>
      <c r="H17" s="4" t="n"/>
      <c r="I17" s="4" t="n"/>
      <c r="J17" s="4" t="n"/>
      <c r="K17" s="4" t="n"/>
      <c r="L17" s="4" t="n"/>
      <c r="M17" s="4">
        <f>D17*G17</f>
        <v/>
      </c>
    </row>
    <row r="18">
      <c r="A18" s="4" t="n">
        <v>15</v>
      </c>
      <c r="B18" s="4" t="inlineStr">
        <is>
          <t>传感器+控制主板</t>
        </is>
      </c>
      <c r="C18" s="4" t="inlineStr">
        <is>
          <t>外购</t>
        </is>
      </c>
      <c r="D18" s="4" t="n">
        <v>1</v>
      </c>
      <c r="E18" s="4" t="n"/>
      <c r="F18" s="4" t="n"/>
      <c r="G18" s="4">
        <f>参数!B24</f>
        <v/>
      </c>
      <c r="H18" s="4" t="n"/>
      <c r="I18" s="4" t="n"/>
      <c r="J18" s="4" t="n"/>
      <c r="K18" s="4" t="n"/>
      <c r="L18" s="4" t="n"/>
      <c r="M18" s="4">
        <f>D18*G18</f>
        <v/>
      </c>
    </row>
    <row r="19">
      <c r="A19" s="4" t="n">
        <v>16</v>
      </c>
      <c r="B19" s="4" t="inlineStr">
        <is>
          <t>线缆接插件</t>
        </is>
      </c>
      <c r="C19" s="4" t="inlineStr">
        <is>
          <t>外购</t>
        </is>
      </c>
      <c r="D19" s="4" t="n">
        <v>1</v>
      </c>
      <c r="E19" s="4" t="n"/>
      <c r="F19" s="4" t="n"/>
      <c r="G19" s="4">
        <f>参数!B25</f>
        <v/>
      </c>
      <c r="H19" s="4" t="n"/>
      <c r="I19" s="4" t="n"/>
      <c r="J19" s="4" t="n"/>
      <c r="K19" s="4" t="n"/>
      <c r="L19" s="4" t="n"/>
      <c r="M19" s="4">
        <f>D19*G19</f>
        <v/>
      </c>
    </row>
    <row r="20">
      <c r="A20" s="4" t="n">
        <v>17</v>
      </c>
      <c r="B20" s="4" t="inlineStr">
        <is>
          <t>轴承标准件</t>
        </is>
      </c>
      <c r="C20" s="4" t="inlineStr">
        <is>
          <t>外购</t>
        </is>
      </c>
      <c r="D20" s="4" t="n">
        <v>1</v>
      </c>
      <c r="E20" s="4" t="n"/>
      <c r="F20" s="4" t="n"/>
      <c r="G20" s="4">
        <f>参数!B26</f>
        <v/>
      </c>
      <c r="H20" s="4" t="n"/>
      <c r="I20" s="4" t="n"/>
      <c r="J20" s="4" t="n"/>
      <c r="K20" s="4" t="n"/>
      <c r="L20" s="4" t="n"/>
      <c r="M20" s="4">
        <f>D20*G20</f>
        <v/>
      </c>
    </row>
    <row r="21">
      <c r="A21" s="4" t="n">
        <v>18</v>
      </c>
      <c r="B21" s="4" t="inlineStr">
        <is>
          <t>装配工时</t>
        </is>
      </c>
      <c r="C21" s="4" t="n"/>
      <c r="D21" s="4" t="n">
        <v>2080</v>
      </c>
      <c r="E21" s="4" t="n"/>
      <c r="F21" s="4" t="n"/>
      <c r="G21" s="4" t="n"/>
      <c r="H21" s="4" t="n"/>
      <c r="I21" s="4" t="n"/>
      <c r="J21" s="4" t="n"/>
      <c r="K21" s="4">
        <f>参数!B16</f>
        <v/>
      </c>
      <c r="L21" s="4">
        <f>D21*K21</f>
        <v/>
      </c>
      <c r="M21" s="4">
        <f>L21</f>
        <v/>
      </c>
    </row>
    <row r="22">
      <c r="A22" s="4" t="n">
        <v>19</v>
      </c>
      <c r="B22" s="4" t="inlineStr">
        <is>
          <t>调试+标定</t>
        </is>
      </c>
      <c r="C22" s="4" t="n"/>
      <c r="D22" s="4" t="n">
        <v>640</v>
      </c>
      <c r="E22" s="4" t="n"/>
      <c r="F22" s="4" t="n"/>
      <c r="G22" s="4" t="n"/>
      <c r="H22" s="4" t="n"/>
      <c r="I22" s="4" t="n"/>
      <c r="J22" s="4" t="n"/>
      <c r="K22" s="4">
        <f>参数!B17</f>
        <v/>
      </c>
      <c r="L22" s="4">
        <f>D22*K22</f>
        <v/>
      </c>
      <c r="M22" s="4">
        <f>L22</f>
        <v/>
      </c>
    </row>
    <row r="23">
      <c r="A23" s="4" t="n">
        <v>20</v>
      </c>
      <c r="B23" s="4" t="inlineStr">
        <is>
          <t>测试抽检</t>
        </is>
      </c>
      <c r="C23" s="4" t="n"/>
      <c r="D23" s="4" t="n">
        <v>60</v>
      </c>
      <c r="E23" s="4" t="n"/>
      <c r="F23" s="4" t="n"/>
      <c r="G23" s="4" t="n"/>
      <c r="H23" s="4" t="n"/>
      <c r="I23" s="4" t="n"/>
      <c r="J23" s="4" t="n"/>
      <c r="K23" s="4">
        <f>参数!B17</f>
        <v/>
      </c>
      <c r="L23" s="4">
        <f>D23*K23</f>
        <v/>
      </c>
      <c r="M23" s="4">
        <f>L23</f>
        <v/>
      </c>
    </row>
    <row r="25">
      <c r="B25" s="6" t="inlineStr">
        <is>
          <t>直接成本（材料+加工+外购+工时）</t>
        </is>
      </c>
      <c r="M25">
        <f>SUM(H4:H12)+SUM(L4:L12)+SUM(M13:M20)+SUM(M21:M23)</f>
        <v/>
      </c>
    </row>
    <row r="26">
      <c r="B26" s="6" t="inlineStr">
        <is>
          <t>工装模具分摊</t>
        </is>
      </c>
      <c r="M26">
        <f>150000/10</f>
        <v/>
      </c>
    </row>
    <row r="27">
      <c r="B27" s="6" t="inlineStr">
        <is>
          <t>包装运输</t>
        </is>
      </c>
      <c r="M27" t="n">
        <v>8000</v>
      </c>
    </row>
    <row r="28">
      <c r="B28" s="6" t="inlineStr">
        <is>
          <t>不良损耗</t>
        </is>
      </c>
      <c r="M28">
        <f>M25*参数!B28</f>
        <v/>
      </c>
    </row>
    <row r="29">
      <c r="B29" s="6" t="inlineStr">
        <is>
          <t>管理费</t>
        </is>
      </c>
      <c r="M29">
        <f>(M25+M26+M27+M28)*参数!B29</f>
        <v/>
      </c>
    </row>
    <row r="30">
      <c r="B30" s="6" t="inlineStr">
        <is>
          <t>研发摊销</t>
        </is>
      </c>
      <c r="M30">
        <f>(M25+M26+M27+M28)*参数!B30</f>
        <v/>
      </c>
    </row>
    <row r="31">
      <c r="A31" s="7" t="n"/>
      <c r="B31" s="8" t="inlineStr">
        <is>
          <t>★ 单台总成本 (元)</t>
        </is>
      </c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8">
        <f>M25+M26+M27+M28+M29+M30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2026-10-15T00:41:19Z</dcterms:created>
  <dcterms:modified xsi:type="dcterms:W3CDTF">2026-10-15T03:14:16Z</dcterms:modified>
</cp:coreProperties>
</file>